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8285" windowHeight="7545" activeTab="4"/>
  </bookViews>
  <sheets>
    <sheet name="chilton" sheetId="1" r:id="rId1"/>
    <sheet name="miller" sheetId="2" r:id="rId2"/>
    <sheet name="hood" sheetId="3" r:id="rId3"/>
    <sheet name="naulins(wav,hayes" sheetId="4" r:id="rId4"/>
    <sheet name="tx av, st louis" sheetId="5" r:id="rId5"/>
  </sheets>
  <calcPr calcId="124519"/>
</workbook>
</file>

<file path=xl/calcChain.xml><?xml version="1.0" encoding="utf-8"?>
<calcChain xmlns="http://schemas.openxmlformats.org/spreadsheetml/2006/main">
  <c r="B68" i="5"/>
  <c r="C56"/>
  <c r="C61" s="1"/>
  <c r="A44"/>
  <c r="D43"/>
  <c r="C43"/>
  <c r="B69" s="1"/>
  <c r="B72" s="1"/>
  <c r="A43"/>
  <c r="C37"/>
  <c r="J32"/>
  <c r="F28"/>
  <c r="J26"/>
  <c r="J25"/>
  <c r="J24"/>
  <c r="I16"/>
  <c r="J15"/>
  <c r="J14"/>
  <c r="B14"/>
  <c r="C44" s="1"/>
  <c r="B44" s="1"/>
  <c r="J13"/>
  <c r="B13"/>
  <c r="J6" s="1"/>
  <c r="J12"/>
  <c r="J8"/>
  <c r="J7"/>
  <c r="J5"/>
  <c r="J4"/>
  <c r="J3"/>
  <c r="J2"/>
  <c r="D17" i="4"/>
  <c r="C5"/>
  <c r="C12"/>
  <c r="B65" i="3"/>
  <c r="C58"/>
  <c r="C53"/>
  <c r="A41"/>
  <c r="D40"/>
  <c r="C40"/>
  <c r="B66" s="1"/>
  <c r="B69" s="1"/>
  <c r="A40"/>
  <c r="C34"/>
  <c r="J29"/>
  <c r="F25"/>
  <c r="J23"/>
  <c r="J22"/>
  <c r="J21"/>
  <c r="I16"/>
  <c r="J15"/>
  <c r="J14"/>
  <c r="B14"/>
  <c r="C41" s="1"/>
  <c r="B41" s="1"/>
  <c r="J13"/>
  <c r="B13"/>
  <c r="J6" s="1"/>
  <c r="J12"/>
  <c r="J8"/>
  <c r="J7"/>
  <c r="J9" s="1"/>
  <c r="J5"/>
  <c r="J4"/>
  <c r="J3"/>
  <c r="J2"/>
  <c r="J8" i="2"/>
  <c r="J9" i="5" l="1"/>
  <c r="B43"/>
  <c r="J11" s="1"/>
  <c r="B70"/>
  <c r="B71" s="1"/>
  <c r="J28"/>
  <c r="J30" s="1"/>
  <c r="J34" s="1"/>
  <c r="B67" i="3"/>
  <c r="B68" s="1"/>
  <c r="B40"/>
  <c r="J11" s="1"/>
  <c r="J31"/>
  <c r="J25"/>
  <c r="J27" s="1"/>
  <c r="C34" i="2"/>
  <c r="J29" s="1"/>
  <c r="I16"/>
  <c r="J15"/>
  <c r="J22"/>
  <c r="J28" i="1"/>
  <c r="J14" i="2"/>
  <c r="B65"/>
  <c r="F25"/>
  <c r="C53"/>
  <c r="C58" s="1"/>
  <c r="J23"/>
  <c r="J25" s="1"/>
  <c r="J27" s="1"/>
  <c r="J21"/>
  <c r="A41"/>
  <c r="D40"/>
  <c r="C40"/>
  <c r="B40" s="1"/>
  <c r="J11" s="1"/>
  <c r="A40"/>
  <c r="J13"/>
  <c r="J12"/>
  <c r="B14"/>
  <c r="C41" s="1"/>
  <c r="B41" s="1"/>
  <c r="B13"/>
  <c r="J6" s="1"/>
  <c r="J7"/>
  <c r="J9" s="1"/>
  <c r="J5"/>
  <c r="J4"/>
  <c r="J3"/>
  <c r="J2"/>
  <c r="C46" i="1"/>
  <c r="C51" s="1"/>
  <c r="J17"/>
  <c r="J13"/>
  <c r="J31" i="2" l="1"/>
  <c r="B66"/>
  <c r="B69" s="1"/>
  <c r="B67" l="1"/>
  <c r="B68" s="1"/>
  <c r="J16" i="1" l="1"/>
  <c r="J5"/>
  <c r="J2"/>
  <c r="A24"/>
  <c r="A23"/>
  <c r="B13"/>
  <c r="J15" s="1"/>
  <c r="B14"/>
  <c r="C24" s="1"/>
  <c r="B24" s="1"/>
  <c r="J3"/>
  <c r="J35"/>
  <c r="J29"/>
  <c r="J31" s="1"/>
  <c r="J33" s="1"/>
  <c r="J26"/>
  <c r="J4"/>
  <c r="J37" l="1"/>
  <c r="B57"/>
  <c r="F55"/>
  <c r="D23"/>
  <c r="C23"/>
  <c r="J6"/>
  <c r="B58" l="1"/>
  <c r="B59" s="1"/>
  <c r="B60" s="1"/>
  <c r="B23"/>
  <c r="J14" s="1"/>
  <c r="J8"/>
  <c r="J10" s="1"/>
  <c r="J12" s="1"/>
  <c r="B61" l="1"/>
</calcChain>
</file>

<file path=xl/sharedStrings.xml><?xml version="1.0" encoding="utf-8"?>
<sst xmlns="http://schemas.openxmlformats.org/spreadsheetml/2006/main" count="563" uniqueCount="172">
  <si>
    <t xml:space="preserve">Quick Submission and Loan analysis </t>
  </si>
  <si>
    <t>Borrower</t>
  </si>
  <si>
    <t>Property</t>
  </si>
  <si>
    <t>rate</t>
  </si>
  <si>
    <t>value</t>
  </si>
  <si>
    <t>ltv</t>
  </si>
  <si>
    <t>tax</t>
  </si>
  <si>
    <t>rent</t>
  </si>
  <si>
    <t>property</t>
  </si>
  <si>
    <t>dscr</t>
  </si>
  <si>
    <t>pymt</t>
  </si>
  <si>
    <t>Borrowerr credit</t>
  </si>
  <si>
    <t>liquidity</t>
  </si>
  <si>
    <t>Borrower income:</t>
  </si>
  <si>
    <t>Na</t>
  </si>
  <si>
    <t>(will have 12 month bank statement)</t>
  </si>
  <si>
    <t>Property history</t>
  </si>
  <si>
    <t>when purchased</t>
  </si>
  <si>
    <t>original cost</t>
  </si>
  <si>
    <t>repair cost</t>
  </si>
  <si>
    <t>***important that this be the case</t>
  </si>
  <si>
    <t>30 years</t>
  </si>
  <si>
    <t xml:space="preserve">  (estimate) </t>
  </si>
  <si>
    <t>Loan amount</t>
  </si>
  <si>
    <t xml:space="preserve">closing costs </t>
  </si>
  <si>
    <t>estimate</t>
  </si>
  <si>
    <t xml:space="preserve">  origination</t>
  </si>
  <si>
    <t xml:space="preserve">  uw &amp; misc</t>
  </si>
  <si>
    <t>Net proceeds</t>
  </si>
  <si>
    <t>If applicable DTI and Housing ratio</t>
  </si>
  <si>
    <t>income</t>
  </si>
  <si>
    <t xml:space="preserve">Based on rate of </t>
  </si>
  <si>
    <t>debt(monthly)</t>
  </si>
  <si>
    <t>Tax and Inisu.</t>
  </si>
  <si>
    <t>P&amp;I</t>
  </si>
  <si>
    <t>PITI</t>
  </si>
  <si>
    <t>Housing</t>
  </si>
  <si>
    <t>DTI</t>
  </si>
  <si>
    <t xml:space="preserve">Summary: (example)  </t>
  </si>
  <si>
    <t>(yellow shaded areas are for input</t>
  </si>
  <si>
    <t>march of 2020</t>
  </si>
  <si>
    <t>Credit</t>
  </si>
  <si>
    <t>Entity</t>
  </si>
  <si>
    <t>Payoff (loan balance)</t>
  </si>
  <si>
    <t>Current balance</t>
  </si>
  <si>
    <t>UNDWERWRITING DETAILS</t>
  </si>
  <si>
    <t>ENTITY</t>
  </si>
  <si>
    <t>Application</t>
  </si>
  <si>
    <t>BORROWER ITEMS NEEDED FOR SUBMISSION</t>
  </si>
  <si>
    <t xml:space="preserve">credit </t>
  </si>
  <si>
    <t>(will send authorization)</t>
  </si>
  <si>
    <t>Bank Statements (last 2) unless, unless bank stmt</t>
  </si>
  <si>
    <t xml:space="preserve"> program was discussed</t>
  </si>
  <si>
    <t>Leases if available</t>
  </si>
  <si>
    <t>Entity docs(formation, operating, cert of good standing)request online</t>
  </si>
  <si>
    <t>Payoff amount</t>
  </si>
  <si>
    <t>insurance (mortgagee : Urban Coyote Holdings,llc/ TBD)</t>
  </si>
  <si>
    <t xml:space="preserve">HUD/ Closing statement on properties purchased </t>
  </si>
  <si>
    <t xml:space="preserve"> in last 12 months</t>
  </si>
  <si>
    <t>List of repairs made if it was a rehab</t>
  </si>
  <si>
    <t>Photos inside and out</t>
  </si>
  <si>
    <t xml:space="preserve"> (prior to appraisal or bpo , property should be neat and clean, please</t>
  </si>
  <si>
    <t xml:space="preserve"> check)</t>
  </si>
  <si>
    <t xml:space="preserve">Our 18 years of experience will help you refinance with as little </t>
  </si>
  <si>
    <t xml:space="preserve"> problems as possible. Please be organized, labled documents, </t>
  </si>
  <si>
    <t>try to use drobpox or our link to upload all documents at once)</t>
  </si>
  <si>
    <t>Borrower Name</t>
  </si>
  <si>
    <t>City</t>
  </si>
  <si>
    <t>loan amount</t>
  </si>
  <si>
    <t>LTV</t>
  </si>
  <si>
    <t>Insurance</t>
  </si>
  <si>
    <t xml:space="preserve">tax </t>
  </si>
  <si>
    <t>Borrower requested amount</t>
  </si>
  <si>
    <t>max loan (75-80%) for DSCR Loans</t>
  </si>
  <si>
    <t>This compares max ltv to requested ltv or ltv that works on DSCR Loans</t>
  </si>
  <si>
    <t>Total estimated</t>
  </si>
  <si>
    <t>DSCR</t>
  </si>
  <si>
    <t xml:space="preserve">Borrower reserves </t>
  </si>
  <si>
    <t>(if applicable)</t>
  </si>
  <si>
    <t>For Borrower</t>
  </si>
  <si>
    <t>BASIC FACTS- LOAN PITCH FOR LENDER</t>
  </si>
  <si>
    <t>(brown fields are calculations for underwriting and DSCR analyis)</t>
  </si>
  <si>
    <t>number of rentals  owned</t>
  </si>
  <si>
    <t>number of rentals owneed</t>
  </si>
  <si>
    <t>ENTITY NAME</t>
  </si>
  <si>
    <t>Urban Coyote Holdings</t>
  </si>
  <si>
    <t>Level 2 Underwriting</t>
  </si>
  <si>
    <t>Experience</t>
  </si>
  <si>
    <t>Entity ownership</t>
  </si>
  <si>
    <t xml:space="preserve">  %'s owned by each member</t>
  </si>
  <si>
    <t xml:space="preserve"> credit explanations</t>
  </si>
  <si>
    <t>property condition</t>
  </si>
  <si>
    <t>original purchase price</t>
  </si>
  <si>
    <t xml:space="preserve"> cost of repairs</t>
  </si>
  <si>
    <t>Original cost</t>
  </si>
  <si>
    <t xml:space="preserve"> Repair cost</t>
  </si>
  <si>
    <t xml:space="preserve">4, </t>
  </si>
  <si>
    <t>19 years</t>
  </si>
  <si>
    <t>18 , 6 months</t>
  </si>
  <si>
    <t>(what did you spend on rehab)</t>
  </si>
  <si>
    <t>w(if owned less than 12 months)</t>
  </si>
  <si>
    <t>Loan Terms</t>
  </si>
  <si>
    <t>Term</t>
  </si>
  <si>
    <t>Arm</t>
  </si>
  <si>
    <t>Origination</t>
  </si>
  <si>
    <t>process and UW</t>
  </si>
  <si>
    <t xml:space="preserve">Borrower owns a primary home </t>
  </si>
  <si>
    <t>yes</t>
  </si>
  <si>
    <t>(Prepared "in house" lender)</t>
  </si>
  <si>
    <t>na</t>
  </si>
  <si>
    <t>Total estimate costs</t>
  </si>
  <si>
    <t>dallas</t>
  </si>
  <si>
    <t>Chilton</t>
  </si>
  <si>
    <t>3500 Dunbar</t>
  </si>
  <si>
    <t>april</t>
  </si>
  <si>
    <t>Requested LTV</t>
  </si>
  <si>
    <t>MAX LTV</t>
  </si>
  <si>
    <t>brown are calcalated analysis (do not input)</t>
  </si>
  <si>
    <t>(yellow shaded areas are for input - Thes are variables)</t>
  </si>
  <si>
    <t>If applicable DTI and Housing ratio (If it applys to loan)</t>
  </si>
  <si>
    <t>Tax and Insu</t>
  </si>
  <si>
    <t>typical loans required 120% DSCR+, there 1:1 ratio loans and No DSCR Loans</t>
  </si>
  <si>
    <t>BASIC FACTS- LOAN ANALYSIS FOR LENDER</t>
  </si>
  <si>
    <t>Answer</t>
  </si>
  <si>
    <t>Notes &amp; Explanation</t>
  </si>
  <si>
    <t>(For Bank Statement &amp; Stated Income Investor Loans)</t>
  </si>
  <si>
    <t>Zip</t>
  </si>
  <si>
    <t xml:space="preserve">Closing Costs: </t>
  </si>
  <si>
    <t xml:space="preserve">Total closing costs </t>
  </si>
  <si>
    <t xml:space="preserve">Enitity (if Applicable) </t>
  </si>
  <si>
    <t>Months owned</t>
  </si>
  <si>
    <t>month and year purchased</t>
  </si>
  <si>
    <t>Months owned : 2</t>
  </si>
  <si>
    <t>Loan Balance</t>
  </si>
  <si>
    <t>After payoff</t>
  </si>
  <si>
    <t>Payoff</t>
  </si>
  <si>
    <t>`</t>
  </si>
  <si>
    <t>Linda Miller</t>
  </si>
  <si>
    <t>Midland</t>
  </si>
  <si>
    <t>tbd</t>
  </si>
  <si>
    <t>4500 Lanham Street</t>
  </si>
  <si>
    <t>3 years</t>
  </si>
  <si>
    <t>owed: 150k</t>
  </si>
  <si>
    <t>taxes</t>
  </si>
  <si>
    <t>only rental</t>
  </si>
  <si>
    <t xml:space="preserve">rent </t>
  </si>
  <si>
    <t>full time: retired</t>
  </si>
  <si>
    <t>$1600 on colony 2 year lease 1 year left</t>
  </si>
  <si>
    <t>$2600 garland (5) year lease 4 years left </t>
  </si>
  <si>
    <t>Art Hood</t>
  </si>
  <si>
    <t>Garland</t>
  </si>
  <si>
    <t>Hayes</t>
  </si>
  <si>
    <t>waverly</t>
  </si>
  <si>
    <t>469 Menlo</t>
  </si>
  <si>
    <t>arrieta</t>
  </si>
  <si>
    <t>1023 E Oak</t>
  </si>
  <si>
    <t>Denton</t>
  </si>
  <si>
    <t>athas</t>
  </si>
  <si>
    <t xml:space="preserve">peer </t>
  </si>
  <si>
    <t>Options</t>
  </si>
  <si>
    <t>Highest ltv</t>
  </si>
  <si>
    <t>dscr loan</t>
  </si>
  <si>
    <t>no ratio</t>
  </si>
  <si>
    <t>Other</t>
  </si>
  <si>
    <t>current  rate</t>
  </si>
  <si>
    <t xml:space="preserve"> current paymnt</t>
  </si>
  <si>
    <t>current rate</t>
  </si>
  <si>
    <t>currrent pymt</t>
  </si>
  <si>
    <t xml:space="preserve"> option 2 rate</t>
  </si>
  <si>
    <t xml:space="preserve"> loan amount</t>
  </si>
  <si>
    <t>(used to compare</t>
  </si>
  <si>
    <t>if 2 or more loans</t>
  </si>
</sst>
</file>

<file path=xl/styles.xml><?xml version="1.0" encoding="utf-8"?>
<styleSheet xmlns="http://schemas.openxmlformats.org/spreadsheetml/2006/main">
  <numFmts count="4">
    <numFmt numFmtId="8" formatCode="&quot;$&quot;#,##0.00_);[Red]\(&quot;$&quot;#,##0.00\)"/>
    <numFmt numFmtId="164" formatCode="0.0%"/>
    <numFmt numFmtId="165" formatCode="&quot;$&quot;#,###.00"/>
    <numFmt numFmtId="166" formatCode="&quot;$&quot;#,##0.00"/>
  </numFmts>
  <fonts count="1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sz val="10"/>
      <color rgb="FF333333"/>
      <name val="Libre Franklin"/>
    </font>
    <font>
      <u/>
      <sz val="11"/>
      <color theme="10"/>
      <name val="Calibri"/>
      <family val="2"/>
    </font>
    <font>
      <b/>
      <sz val="10"/>
      <color rgb="FFFF0000"/>
      <name val="Arial"/>
      <family val="2"/>
    </font>
    <font>
      <b/>
      <i/>
      <sz val="11"/>
      <color theme="1"/>
      <name val="Calibri"/>
      <family val="2"/>
      <scheme val="minor"/>
    </font>
    <font>
      <b/>
      <u/>
      <sz val="11"/>
      <color theme="5" tint="-0.249977111117893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222222"/>
      <name val="Verdana"/>
      <family val="2"/>
    </font>
    <font>
      <sz val="12"/>
      <color rgb="FF222222"/>
      <name val="Arial"/>
      <family val="2"/>
    </font>
    <font>
      <sz val="12"/>
      <color rgb="FF222222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164" fontId="2" fillId="2" borderId="0" xfId="0" applyNumberFormat="1" applyFont="1" applyFill="1"/>
    <xf numFmtId="165" fontId="2" fillId="2" borderId="0" xfId="0" applyNumberFormat="1" applyFont="1" applyFill="1"/>
    <xf numFmtId="166" fontId="2" fillId="0" borderId="0" xfId="0" applyNumberFormat="1" applyFont="1"/>
    <xf numFmtId="0" fontId="0" fillId="2" borderId="0" xfId="0" applyFill="1"/>
    <xf numFmtId="9" fontId="0" fillId="2" borderId="0" xfId="0" applyNumberFormat="1" applyFill="1"/>
    <xf numFmtId="165" fontId="2" fillId="0" borderId="0" xfId="0" applyNumberFormat="1" applyFont="1"/>
    <xf numFmtId="10" fontId="2" fillId="3" borderId="0" xfId="0" applyNumberFormat="1" applyFont="1" applyFill="1"/>
    <xf numFmtId="8" fontId="2" fillId="3" borderId="0" xfId="0" applyNumberFormat="1" applyFont="1" applyFill="1"/>
    <xf numFmtId="0" fontId="3" fillId="0" borderId="0" xfId="0" applyFont="1"/>
    <xf numFmtId="10" fontId="4" fillId="3" borderId="0" xfId="0" applyNumberFormat="1" applyFont="1" applyFill="1"/>
    <xf numFmtId="8" fontId="4" fillId="3" borderId="0" xfId="0" applyNumberFormat="1" applyFont="1" applyFill="1"/>
    <xf numFmtId="165" fontId="4" fillId="0" borderId="0" xfId="0" applyNumberFormat="1" applyFont="1"/>
    <xf numFmtId="166" fontId="4" fillId="0" borderId="0" xfId="0" applyNumberFormat="1" applyFont="1"/>
    <xf numFmtId="165" fontId="0" fillId="0" borderId="0" xfId="0" applyNumberFormat="1"/>
    <xf numFmtId="0" fontId="5" fillId="0" borderId="0" xfId="0" applyFont="1"/>
    <xf numFmtId="0" fontId="0" fillId="0" borderId="0" xfId="0" applyNumberFormat="1"/>
    <xf numFmtId="3" fontId="0" fillId="0" borderId="0" xfId="0" applyNumberFormat="1"/>
    <xf numFmtId="9" fontId="0" fillId="0" borderId="0" xfId="0" applyNumberFormat="1"/>
    <xf numFmtId="166" fontId="0" fillId="0" borderId="0" xfId="0" applyNumberFormat="1"/>
    <xf numFmtId="0" fontId="6" fillId="0" borderId="0" xfId="1" applyFont="1" applyAlignment="1" applyProtection="1"/>
    <xf numFmtId="0" fontId="7" fillId="0" borderId="0" xfId="0" applyFont="1"/>
    <xf numFmtId="164" fontId="0" fillId="0" borderId="0" xfId="0" applyNumberFormat="1"/>
    <xf numFmtId="8" fontId="0" fillId="0" borderId="0" xfId="0" applyNumberFormat="1"/>
    <xf numFmtId="0" fontId="0" fillId="4" borderId="0" xfId="0" applyFill="1"/>
    <xf numFmtId="0" fontId="8" fillId="0" borderId="0" xfId="0" applyFont="1"/>
    <xf numFmtId="0" fontId="9" fillId="0" borderId="0" xfId="0" applyFont="1"/>
    <xf numFmtId="3" fontId="0" fillId="2" borderId="0" xfId="0" applyNumberFormat="1" applyFill="1"/>
    <xf numFmtId="0" fontId="0" fillId="5" borderId="0" xfId="0" applyFill="1"/>
    <xf numFmtId="0" fontId="10" fillId="0" borderId="0" xfId="0" applyFont="1"/>
    <xf numFmtId="0" fontId="11" fillId="0" borderId="0" xfId="0" applyFont="1"/>
    <xf numFmtId="10" fontId="0" fillId="0" borderId="0" xfId="0" applyNumberFormat="1"/>
    <xf numFmtId="3" fontId="0" fillId="5" borderId="0" xfId="0" applyNumberFormat="1" applyFill="1"/>
    <xf numFmtId="17" fontId="0" fillId="2" borderId="0" xfId="0" applyNumberFormat="1" applyFill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166" fontId="0" fillId="0" borderId="0" xfId="0" applyNumberFormat="1" applyAlignment="1">
      <alignment horizontal="left"/>
    </xf>
    <xf numFmtId="9" fontId="0" fillId="0" borderId="0" xfId="0" applyNumberFormat="1" applyAlignment="1">
      <alignment horizontal="left"/>
    </xf>
    <xf numFmtId="166" fontId="0" fillId="2" borderId="0" xfId="0" applyNumberFormat="1" applyFill="1"/>
    <xf numFmtId="166" fontId="0" fillId="5" borderId="0" xfId="0" applyNumberFormat="1" applyFill="1"/>
    <xf numFmtId="10" fontId="0" fillId="5" borderId="0" xfId="0" applyNumberFormat="1" applyFill="1"/>
    <xf numFmtId="0" fontId="12" fillId="6" borderId="0" xfId="0" applyFont="1" applyFill="1"/>
    <xf numFmtId="165" fontId="0" fillId="2" borderId="0" xfId="0" applyNumberForma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6" fillId="0" borderId="0" xfId="0" applyFont="1"/>
    <xf numFmtId="3" fontId="15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1"/>
  <sheetViews>
    <sheetView workbookViewId="0">
      <selection sqref="A1:XFD1048576"/>
    </sheetView>
  </sheetViews>
  <sheetFormatPr defaultRowHeight="15"/>
  <cols>
    <col min="1" max="1" width="12.42578125" customWidth="1"/>
    <col min="2" max="2" width="14.140625" customWidth="1"/>
    <col min="3" max="3" width="9.5703125" customWidth="1"/>
    <col min="5" max="5" width="11.42578125" customWidth="1"/>
    <col min="6" max="6" width="11.140625" customWidth="1"/>
    <col min="7" max="7" width="5.42578125" customWidth="1"/>
    <col min="8" max="8" width="13.28515625" customWidth="1"/>
    <col min="9" max="9" width="12" customWidth="1"/>
    <col min="10" max="10" width="12.85546875" customWidth="1"/>
  </cols>
  <sheetData>
    <row r="1" spans="1:11">
      <c r="A1" t="s">
        <v>0</v>
      </c>
      <c r="H1" s="26" t="s">
        <v>80</v>
      </c>
    </row>
    <row r="2" spans="1:11">
      <c r="A2" t="s">
        <v>39</v>
      </c>
      <c r="B2" s="5"/>
      <c r="H2" s="25" t="s">
        <v>1</v>
      </c>
      <c r="J2" s="35" t="str">
        <f xml:space="preserve"> B7</f>
        <v>Chilton</v>
      </c>
    </row>
    <row r="3" spans="1:11">
      <c r="H3" s="25" t="s">
        <v>46</v>
      </c>
      <c r="J3" s="35" t="str">
        <f>C31</f>
        <v>Urban Coyote Holdings</v>
      </c>
    </row>
    <row r="4" spans="1:11">
      <c r="A4" s="5" t="s">
        <v>38</v>
      </c>
      <c r="B4" s="5"/>
      <c r="C4" s="5"/>
      <c r="D4" s="5"/>
      <c r="E4" s="5"/>
      <c r="F4" s="5"/>
      <c r="H4" s="25" t="s">
        <v>41</v>
      </c>
      <c r="J4" s="35">
        <f>C29</f>
        <v>760</v>
      </c>
    </row>
    <row r="5" spans="1:11">
      <c r="A5" s="5"/>
      <c r="B5" s="5"/>
      <c r="C5" s="5"/>
      <c r="D5" s="5"/>
      <c r="E5" s="5"/>
      <c r="F5" s="5"/>
      <c r="H5" s="25" t="s">
        <v>2</v>
      </c>
      <c r="J5" s="35" t="str">
        <f>B8</f>
        <v>3500 Dunbar</v>
      </c>
    </row>
    <row r="6" spans="1:11">
      <c r="A6" s="5"/>
      <c r="B6" s="5"/>
      <c r="C6" s="5"/>
      <c r="D6" s="5"/>
      <c r="E6" s="5"/>
      <c r="F6" s="5"/>
      <c r="H6" s="25" t="s">
        <v>23</v>
      </c>
      <c r="J6" s="36">
        <f>B11</f>
        <v>85000</v>
      </c>
    </row>
    <row r="7" spans="1:11">
      <c r="A7" s="5" t="s">
        <v>66</v>
      </c>
      <c r="B7" s="5" t="s">
        <v>112</v>
      </c>
      <c r="C7" s="5"/>
      <c r="D7" s="5"/>
      <c r="E7" s="5"/>
      <c r="F7" s="5"/>
      <c r="H7" s="25" t="s">
        <v>24</v>
      </c>
      <c r="J7" s="35"/>
      <c r="K7" t="s">
        <v>25</v>
      </c>
    </row>
    <row r="8" spans="1:11">
      <c r="A8" s="5" t="s">
        <v>2</v>
      </c>
      <c r="B8" s="5" t="s">
        <v>113</v>
      </c>
      <c r="C8" s="5"/>
      <c r="D8" s="5"/>
      <c r="E8" s="5"/>
      <c r="F8" s="5"/>
      <c r="H8" s="25" t="s">
        <v>26</v>
      </c>
      <c r="J8" s="37">
        <f>K8*J6</f>
        <v>2550</v>
      </c>
      <c r="K8" s="19">
        <v>0.03</v>
      </c>
    </row>
    <row r="9" spans="1:11">
      <c r="A9" s="5" t="s">
        <v>67</v>
      </c>
      <c r="B9" s="5" t="s">
        <v>111</v>
      </c>
      <c r="C9" s="5"/>
      <c r="D9" s="5"/>
      <c r="E9" s="5"/>
      <c r="F9" s="5"/>
      <c r="H9" s="25" t="s">
        <v>27</v>
      </c>
      <c r="J9" s="37">
        <v>1500</v>
      </c>
    </row>
    <row r="10" spans="1:11">
      <c r="A10" s="5" t="s">
        <v>3</v>
      </c>
      <c r="B10" s="2">
        <v>6.5000000000000002E-2</v>
      </c>
      <c r="H10" s="25" t="s">
        <v>24</v>
      </c>
      <c r="J10" s="37">
        <f>SUM(J8:J9)</f>
        <v>4050</v>
      </c>
      <c r="K10" t="s">
        <v>75</v>
      </c>
    </row>
    <row r="11" spans="1:11">
      <c r="A11" s="5" t="s">
        <v>68</v>
      </c>
      <c r="B11" s="3">
        <v>85000</v>
      </c>
      <c r="H11" s="25" t="s">
        <v>6</v>
      </c>
      <c r="J11" s="35"/>
    </row>
    <row r="12" spans="1:11">
      <c r="A12" s="5" t="s">
        <v>4</v>
      </c>
      <c r="B12" s="3">
        <v>125000</v>
      </c>
      <c r="C12" t="s">
        <v>72</v>
      </c>
      <c r="H12" s="25" t="s">
        <v>28</v>
      </c>
      <c r="J12" s="37">
        <f>J6-J10</f>
        <v>80950</v>
      </c>
    </row>
    <row r="13" spans="1:11">
      <c r="A13" s="5" t="s">
        <v>69</v>
      </c>
      <c r="B13" s="19">
        <f>B11/B12</f>
        <v>0.68</v>
      </c>
      <c r="H13" s="25" t="s">
        <v>23</v>
      </c>
      <c r="J13" s="37">
        <f>B11</f>
        <v>85000</v>
      </c>
    </row>
    <row r="14" spans="1:11">
      <c r="A14" s="6">
        <v>0.75</v>
      </c>
      <c r="B14" s="4">
        <f>0.75*B12</f>
        <v>93750</v>
      </c>
      <c r="C14" t="s">
        <v>73</v>
      </c>
      <c r="H14" s="25" t="s">
        <v>76</v>
      </c>
      <c r="J14" s="38">
        <f>B23</f>
        <v>1.4145908570373575</v>
      </c>
    </row>
    <row r="15" spans="1:11">
      <c r="A15" s="5" t="s">
        <v>70</v>
      </c>
      <c r="B15" s="5">
        <v>90</v>
      </c>
      <c r="H15" s="25" t="s">
        <v>69</v>
      </c>
      <c r="J15" s="38">
        <f>B13</f>
        <v>0.68</v>
      </c>
    </row>
    <row r="16" spans="1:11">
      <c r="A16" s="5" t="s">
        <v>71</v>
      </c>
      <c r="B16" s="5">
        <v>150</v>
      </c>
      <c r="H16" s="25" t="s">
        <v>77</v>
      </c>
      <c r="J16" s="37">
        <f>C32</f>
        <v>45000</v>
      </c>
      <c r="K16" t="s">
        <v>78</v>
      </c>
    </row>
    <row r="17" spans="1:11">
      <c r="A17" s="5" t="s">
        <v>7</v>
      </c>
      <c r="B17" s="5">
        <v>1000</v>
      </c>
      <c r="H17" s="25" t="s">
        <v>82</v>
      </c>
      <c r="J17" s="37" t="str">
        <f>C30</f>
        <v xml:space="preserve">4, </v>
      </c>
    </row>
    <row r="18" spans="1:11">
      <c r="A18" s="5"/>
      <c r="H18" s="25" t="s">
        <v>94</v>
      </c>
      <c r="J18" s="37" t="s">
        <v>100</v>
      </c>
    </row>
    <row r="19" spans="1:11">
      <c r="A19" s="5"/>
      <c r="H19" s="25" t="s">
        <v>95</v>
      </c>
      <c r="J19" s="37" t="s">
        <v>99</v>
      </c>
    </row>
    <row r="21" spans="1:11">
      <c r="A21" s="11" t="s">
        <v>81</v>
      </c>
      <c r="B21" s="11"/>
      <c r="C21" s="11"/>
      <c r="D21" s="11"/>
      <c r="E21" s="11"/>
      <c r="H21" s="7"/>
    </row>
    <row r="22" spans="1:11">
      <c r="A22" t="s">
        <v>8</v>
      </c>
      <c r="B22" s="1" t="s">
        <v>9</v>
      </c>
      <c r="C22" s="1" t="s">
        <v>10</v>
      </c>
      <c r="D22" s="1" t="s">
        <v>5</v>
      </c>
      <c r="H22" s="7"/>
    </row>
    <row r="23" spans="1:11">
      <c r="A23" t="str">
        <f>B8</f>
        <v>3500 Dunbar</v>
      </c>
      <c r="B23" s="8">
        <f>((B17)-(B15+B16))/C23</f>
        <v>1.4145908570373575</v>
      </c>
      <c r="C23" s="9">
        <f>PMT(B10/12,360,-B11)</f>
        <v>537.25781996902117</v>
      </c>
      <c r="D23" s="8">
        <f>B11/B12</f>
        <v>0.68</v>
      </c>
      <c r="F23" s="1"/>
      <c r="H23" s="7"/>
    </row>
    <row r="24" spans="1:11">
      <c r="A24" t="str">
        <f>B8</f>
        <v>3500 Dunbar</v>
      </c>
      <c r="B24" s="8">
        <f>((B17)-(B15+B16))/C24</f>
        <v>1.2825623770472041</v>
      </c>
      <c r="C24" s="9">
        <f>PMT(B10/12,360,-B14)</f>
        <v>592.56377202465569</v>
      </c>
      <c r="D24" s="8">
        <v>0.75</v>
      </c>
      <c r="G24" s="5"/>
      <c r="H24" t="s">
        <v>79</v>
      </c>
    </row>
    <row r="25" spans="1:11">
      <c r="B25" s="8"/>
      <c r="C25" s="9"/>
      <c r="D25" s="8"/>
      <c r="G25" s="5"/>
    </row>
    <row r="26" spans="1:11">
      <c r="A26" s="10" t="s">
        <v>74</v>
      </c>
      <c r="B26" s="11"/>
      <c r="C26" s="12"/>
      <c r="D26" s="11"/>
      <c r="E26" s="13"/>
      <c r="F26" s="13"/>
      <c r="G26" s="14"/>
      <c r="H26" s="25" t="s">
        <v>42</v>
      </c>
      <c r="J26">
        <f>C50</f>
        <v>0</v>
      </c>
    </row>
    <row r="27" spans="1:11">
      <c r="A27" s="10"/>
      <c r="B27" s="11"/>
      <c r="C27" s="12"/>
      <c r="D27" s="11"/>
      <c r="E27" s="13"/>
      <c r="F27" s="13"/>
      <c r="G27" s="14"/>
      <c r="H27" s="25"/>
    </row>
    <row r="28" spans="1:11">
      <c r="A28" s="27" t="s">
        <v>45</v>
      </c>
      <c r="H28" s="25" t="s">
        <v>2</v>
      </c>
      <c r="J28" t="str">
        <f>B8</f>
        <v>3500 Dunbar</v>
      </c>
    </row>
    <row r="29" spans="1:11">
      <c r="A29" s="1" t="s">
        <v>11</v>
      </c>
      <c r="C29" s="5">
        <v>760</v>
      </c>
      <c r="H29" s="25" t="s">
        <v>23</v>
      </c>
      <c r="J29" s="15">
        <f>B11</f>
        <v>85000</v>
      </c>
    </row>
    <row r="30" spans="1:11" s="10" customFormat="1">
      <c r="A30" s="1" t="s">
        <v>83</v>
      </c>
      <c r="B30"/>
      <c r="C30" s="5" t="s">
        <v>96</v>
      </c>
      <c r="D30" t="s">
        <v>97</v>
      </c>
      <c r="E30"/>
      <c r="F30"/>
      <c r="G30" s="15"/>
      <c r="H30" s="25" t="s">
        <v>24</v>
      </c>
      <c r="I30"/>
      <c r="J30"/>
      <c r="K30"/>
    </row>
    <row r="31" spans="1:11" s="10" customFormat="1">
      <c r="A31" s="1" t="s">
        <v>84</v>
      </c>
      <c r="B31"/>
      <c r="C31" s="5" t="s">
        <v>85</v>
      </c>
      <c r="D31"/>
      <c r="E31"/>
      <c r="F31" s="16"/>
      <c r="G31"/>
      <c r="H31" s="25" t="s">
        <v>26</v>
      </c>
      <c r="I31"/>
      <c r="J31" s="20">
        <f>K35*J29</f>
        <v>2550</v>
      </c>
      <c r="K31"/>
    </row>
    <row r="32" spans="1:11">
      <c r="A32" s="1" t="s">
        <v>12</v>
      </c>
      <c r="C32" s="5">
        <v>45000</v>
      </c>
      <c r="F32" s="17"/>
      <c r="H32" s="25" t="s">
        <v>27</v>
      </c>
      <c r="J32">
        <v>1500</v>
      </c>
    </row>
    <row r="33" spans="1:11">
      <c r="A33" s="1"/>
      <c r="C33" s="5"/>
      <c r="E33" s="18"/>
      <c r="H33" s="25" t="s">
        <v>24</v>
      </c>
      <c r="J33">
        <f>SUM(J31:J32)</f>
        <v>4050</v>
      </c>
    </row>
    <row r="34" spans="1:11">
      <c r="A34" s="1" t="s">
        <v>13</v>
      </c>
      <c r="C34" s="5" t="s">
        <v>14</v>
      </c>
      <c r="D34" t="s">
        <v>15</v>
      </c>
      <c r="H34" s="25" t="s">
        <v>6</v>
      </c>
      <c r="K34" t="s">
        <v>25</v>
      </c>
    </row>
    <row r="35" spans="1:11">
      <c r="A35" s="1" t="s">
        <v>16</v>
      </c>
      <c r="C35" s="5" t="s">
        <v>40</v>
      </c>
      <c r="D35" t="s">
        <v>98</v>
      </c>
      <c r="F35" s="21"/>
      <c r="H35" s="25" t="s">
        <v>43</v>
      </c>
      <c r="J35">
        <f>C39</f>
        <v>48000</v>
      </c>
      <c r="K35" s="19">
        <v>0.03</v>
      </c>
    </row>
    <row r="36" spans="1:11">
      <c r="A36" s="1" t="s">
        <v>17</v>
      </c>
      <c r="C36" s="34">
        <v>43586</v>
      </c>
      <c r="D36" s="18">
        <v>2019</v>
      </c>
    </row>
    <row r="37" spans="1:11">
      <c r="A37" s="1" t="s">
        <v>18</v>
      </c>
      <c r="C37" s="28">
        <v>67000</v>
      </c>
      <c r="H37" s="25" t="s">
        <v>28</v>
      </c>
      <c r="J37" s="20">
        <f>(J29-J33)-J35</f>
        <v>32950</v>
      </c>
    </row>
    <row r="38" spans="1:11">
      <c r="A38" s="1" t="s">
        <v>19</v>
      </c>
      <c r="C38" s="5">
        <v>19000</v>
      </c>
    </row>
    <row r="39" spans="1:11">
      <c r="A39" s="1" t="s">
        <v>44</v>
      </c>
      <c r="C39" s="5">
        <v>48000</v>
      </c>
    </row>
    <row r="40" spans="1:11">
      <c r="A40" s="1" t="s">
        <v>106</v>
      </c>
      <c r="C40" s="5" t="s">
        <v>107</v>
      </c>
      <c r="E40" t="s">
        <v>20</v>
      </c>
      <c r="H40" t="s">
        <v>48</v>
      </c>
    </row>
    <row r="41" spans="1:11">
      <c r="A41" s="1"/>
      <c r="C41" s="5"/>
    </row>
    <row r="42" spans="1:11">
      <c r="A42" s="29" t="s">
        <v>108</v>
      </c>
      <c r="H42" t="s">
        <v>47</v>
      </c>
    </row>
    <row r="43" spans="1:11">
      <c r="A43" s="30" t="s">
        <v>101</v>
      </c>
      <c r="B43" s="31"/>
      <c r="C43" s="29"/>
      <c r="H43" t="s">
        <v>49</v>
      </c>
      <c r="J43" t="s">
        <v>50</v>
      </c>
    </row>
    <row r="44" spans="1:11">
      <c r="A44" s="1" t="s">
        <v>102</v>
      </c>
      <c r="C44" s="29" t="s">
        <v>21</v>
      </c>
      <c r="H44" t="s">
        <v>51</v>
      </c>
    </row>
    <row r="45" spans="1:11">
      <c r="A45" s="1" t="s">
        <v>103</v>
      </c>
      <c r="C45" s="29" t="s">
        <v>109</v>
      </c>
      <c r="H45" t="s">
        <v>52</v>
      </c>
    </row>
    <row r="46" spans="1:11">
      <c r="A46" s="1" t="s">
        <v>104</v>
      </c>
      <c r="B46" s="18"/>
      <c r="C46" s="18">
        <f>D46*B11</f>
        <v>1700</v>
      </c>
      <c r="D46" s="32">
        <v>0.02</v>
      </c>
      <c r="H46" t="s">
        <v>53</v>
      </c>
    </row>
    <row r="47" spans="1:11">
      <c r="A47" s="1" t="s">
        <v>105</v>
      </c>
      <c r="C47" s="29">
        <v>1000</v>
      </c>
      <c r="D47" s="18"/>
      <c r="H47" t="s">
        <v>54</v>
      </c>
    </row>
    <row r="48" spans="1:11">
      <c r="A48" s="1" t="s">
        <v>22</v>
      </c>
      <c r="B48" s="18"/>
      <c r="C48" s="29"/>
      <c r="H48" t="s">
        <v>55</v>
      </c>
    </row>
    <row r="49" spans="1:8">
      <c r="C49" s="29"/>
      <c r="H49" t="s">
        <v>56</v>
      </c>
    </row>
    <row r="50" spans="1:8">
      <c r="A50" s="1"/>
      <c r="C50" s="29"/>
      <c r="D50" s="18"/>
      <c r="H50" t="s">
        <v>57</v>
      </c>
    </row>
    <row r="51" spans="1:8">
      <c r="A51" s="1" t="s">
        <v>110</v>
      </c>
      <c r="C51" s="33">
        <f>SUM(C46:C50)</f>
        <v>2700</v>
      </c>
      <c r="H51" t="s">
        <v>58</v>
      </c>
    </row>
    <row r="52" spans="1:8">
      <c r="H52" t="s">
        <v>59</v>
      </c>
    </row>
    <row r="53" spans="1:8">
      <c r="H53" t="s">
        <v>60</v>
      </c>
    </row>
    <row r="54" spans="1:8">
      <c r="A54" s="22" t="s">
        <v>29</v>
      </c>
      <c r="B54" s="22"/>
      <c r="H54" t="s">
        <v>61</v>
      </c>
    </row>
    <row r="55" spans="1:8">
      <c r="A55" t="s">
        <v>30</v>
      </c>
      <c r="B55" s="5">
        <v>4500</v>
      </c>
      <c r="D55" t="s">
        <v>31</v>
      </c>
      <c r="F55" s="23">
        <f>B10</f>
        <v>6.5000000000000002E-2</v>
      </c>
      <c r="H55" t="s">
        <v>62</v>
      </c>
    </row>
    <row r="56" spans="1:8">
      <c r="A56" t="s">
        <v>32</v>
      </c>
      <c r="B56" s="5">
        <v>750</v>
      </c>
    </row>
    <row r="57" spans="1:8">
      <c r="A57" t="s">
        <v>33</v>
      </c>
      <c r="B57">
        <f>B15+B16</f>
        <v>240</v>
      </c>
      <c r="H57" t="s">
        <v>63</v>
      </c>
    </row>
    <row r="58" spans="1:8">
      <c r="A58" t="s">
        <v>34</v>
      </c>
      <c r="B58" s="24">
        <f>C23</f>
        <v>537.25781996902117</v>
      </c>
      <c r="H58" t="s">
        <v>64</v>
      </c>
    </row>
    <row r="59" spans="1:8">
      <c r="A59" t="s">
        <v>35</v>
      </c>
      <c r="B59" s="24">
        <f>SUM(B57:B58)</f>
        <v>777.25781996902117</v>
      </c>
      <c r="H59" t="s">
        <v>65</v>
      </c>
    </row>
    <row r="60" spans="1:8">
      <c r="A60" t="s">
        <v>36</v>
      </c>
      <c r="B60" s="24">
        <f>B59/B55</f>
        <v>0.17272395999311582</v>
      </c>
    </row>
    <row r="61" spans="1:8">
      <c r="A61" t="s">
        <v>37</v>
      </c>
      <c r="B61" s="24">
        <f>(B58+B56)/B55</f>
        <v>0.28605729332644914</v>
      </c>
    </row>
    <row r="64" spans="1:8">
      <c r="A64" t="s">
        <v>86</v>
      </c>
    </row>
    <row r="65" spans="1:1">
      <c r="A65" t="s">
        <v>87</v>
      </c>
    </row>
    <row r="66" spans="1:1">
      <c r="A66" t="s">
        <v>88</v>
      </c>
    </row>
    <row r="67" spans="1:1">
      <c r="A67" t="s">
        <v>89</v>
      </c>
    </row>
    <row r="68" spans="1:1">
      <c r="A68" t="s">
        <v>90</v>
      </c>
    </row>
    <row r="69" spans="1:1">
      <c r="A69" t="s">
        <v>91</v>
      </c>
    </row>
    <row r="70" spans="1:1">
      <c r="A70" t="s">
        <v>92</v>
      </c>
    </row>
    <row r="71" spans="1:1">
      <c r="A71" t="s">
        <v>93</v>
      </c>
    </row>
  </sheetData>
  <printOptions gridLines="1"/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79"/>
  <sheetViews>
    <sheetView workbookViewId="0">
      <selection sqref="A1:XFD1048576"/>
    </sheetView>
  </sheetViews>
  <sheetFormatPr defaultRowHeight="15"/>
  <cols>
    <col min="1" max="1" width="11.42578125" customWidth="1"/>
    <col min="2" max="2" width="14.140625" customWidth="1"/>
    <col min="3" max="3" width="11.42578125" customWidth="1"/>
    <col min="5" max="5" width="11.42578125" customWidth="1"/>
    <col min="6" max="6" width="11.140625" customWidth="1"/>
    <col min="7" max="7" width="5.42578125" customWidth="1"/>
    <col min="8" max="8" width="13.28515625" customWidth="1"/>
    <col min="9" max="9" width="12" customWidth="1"/>
    <col min="10" max="10" width="12.85546875" customWidth="1"/>
  </cols>
  <sheetData>
    <row r="1" spans="1:18" ht="18.75">
      <c r="A1" s="42" t="s">
        <v>0</v>
      </c>
      <c r="B1" s="42"/>
      <c r="C1" s="42"/>
      <c r="D1" s="42"/>
      <c r="H1" s="26" t="s">
        <v>122</v>
      </c>
    </row>
    <row r="2" spans="1:18">
      <c r="A2" s="5" t="s">
        <v>118</v>
      </c>
      <c r="B2" s="5"/>
      <c r="C2" s="5"/>
      <c r="D2" s="5"/>
      <c r="H2" s="25" t="s">
        <v>1</v>
      </c>
      <c r="J2" s="35" t="str">
        <f xml:space="preserve"> B7</f>
        <v>Linda Miller</v>
      </c>
      <c r="N2" t="s">
        <v>141</v>
      </c>
      <c r="P2" s="35"/>
    </row>
    <row r="3" spans="1:18">
      <c r="B3" s="8" t="s">
        <v>117</v>
      </c>
      <c r="H3" s="25" t="s">
        <v>46</v>
      </c>
      <c r="J3" s="35" t="str">
        <f>C26</f>
        <v>tbd</v>
      </c>
      <c r="N3" t="s">
        <v>142</v>
      </c>
      <c r="P3" s="35"/>
    </row>
    <row r="4" spans="1:18">
      <c r="A4" t="s">
        <v>38</v>
      </c>
      <c r="B4" s="5"/>
      <c r="C4" s="5"/>
      <c r="D4" s="5"/>
      <c r="E4" s="5"/>
      <c r="F4" s="5"/>
      <c r="H4" s="25" t="s">
        <v>41</v>
      </c>
      <c r="J4" s="35">
        <f>C24</f>
        <v>740</v>
      </c>
      <c r="P4" s="35"/>
    </row>
    <row r="5" spans="1:18">
      <c r="B5" s="5"/>
      <c r="C5" s="5"/>
      <c r="D5" s="5"/>
      <c r="E5" s="5"/>
      <c r="F5" s="5"/>
      <c r="H5" s="25" t="s">
        <v>2</v>
      </c>
      <c r="J5" s="35" t="str">
        <f>B8</f>
        <v>4500 Lanham Street</v>
      </c>
      <c r="P5" s="35"/>
    </row>
    <row r="6" spans="1:18">
      <c r="A6" t="s">
        <v>129</v>
      </c>
      <c r="B6" s="5"/>
      <c r="C6" s="5"/>
      <c r="D6" s="5"/>
      <c r="E6" s="5"/>
      <c r="F6" s="5"/>
      <c r="H6" s="25" t="s">
        <v>69</v>
      </c>
      <c r="J6" s="38">
        <f>B13</f>
        <v>0.75</v>
      </c>
      <c r="K6" t="s">
        <v>78</v>
      </c>
      <c r="P6" s="38"/>
      <c r="Q6" t="s">
        <v>78</v>
      </c>
    </row>
    <row r="7" spans="1:18">
      <c r="A7" s="44" t="s">
        <v>66</v>
      </c>
      <c r="B7" s="5" t="s">
        <v>137</v>
      </c>
      <c r="C7" s="5"/>
      <c r="D7" s="5"/>
      <c r="E7" s="5"/>
      <c r="F7" s="5"/>
      <c r="H7" s="25" t="s">
        <v>23</v>
      </c>
      <c r="J7" s="36">
        <f>B11</f>
        <v>225000</v>
      </c>
      <c r="K7" t="s">
        <v>25</v>
      </c>
      <c r="P7" s="36"/>
      <c r="Q7" t="s">
        <v>25</v>
      </c>
    </row>
    <row r="8" spans="1:18">
      <c r="A8" t="s">
        <v>2</v>
      </c>
      <c r="B8" s="45" t="s">
        <v>140</v>
      </c>
      <c r="C8" s="5"/>
      <c r="D8" s="5"/>
      <c r="E8" s="5"/>
      <c r="F8" s="5"/>
      <c r="H8" s="25" t="s">
        <v>135</v>
      </c>
      <c r="J8" s="36">
        <f>B18</f>
        <v>0</v>
      </c>
      <c r="K8" s="19">
        <v>0.03</v>
      </c>
      <c r="P8" s="37"/>
    </row>
    <row r="9" spans="1:18">
      <c r="A9" t="s">
        <v>67</v>
      </c>
      <c r="B9" s="5" t="s">
        <v>138</v>
      </c>
      <c r="C9" t="s">
        <v>126</v>
      </c>
      <c r="D9" s="5" t="s">
        <v>136</v>
      </c>
      <c r="E9" s="5"/>
      <c r="F9" s="5"/>
      <c r="H9" s="25" t="s">
        <v>28</v>
      </c>
      <c r="J9" s="37">
        <f>J7-J8</f>
        <v>225000</v>
      </c>
      <c r="K9" t="s">
        <v>134</v>
      </c>
      <c r="P9" s="37"/>
      <c r="Q9">
        <v>1200</v>
      </c>
    </row>
    <row r="10" spans="1:18">
      <c r="A10" t="s">
        <v>3</v>
      </c>
      <c r="B10" s="2">
        <v>5.7500000000000002E-2</v>
      </c>
      <c r="H10" s="25"/>
      <c r="J10" s="37"/>
      <c r="P10" s="38"/>
      <c r="Q10">
        <v>4000</v>
      </c>
      <c r="R10" t="s">
        <v>143</v>
      </c>
    </row>
    <row r="11" spans="1:18">
      <c r="A11" t="s">
        <v>68</v>
      </c>
      <c r="B11" s="3">
        <v>225000</v>
      </c>
      <c r="H11" s="25" t="s">
        <v>76</v>
      </c>
      <c r="J11" s="38">
        <f>B40</f>
        <v>2.0182189160672563</v>
      </c>
      <c r="P11" s="37"/>
    </row>
    <row r="12" spans="1:18">
      <c r="A12" t="s">
        <v>4</v>
      </c>
      <c r="B12" s="3">
        <v>300000</v>
      </c>
      <c r="C12" t="s">
        <v>72</v>
      </c>
      <c r="H12" s="25" t="s">
        <v>77</v>
      </c>
      <c r="J12" s="37">
        <f>C27</f>
        <v>60000</v>
      </c>
      <c r="P12" s="35"/>
      <c r="Q12" t="s">
        <v>144</v>
      </c>
    </row>
    <row r="13" spans="1:18">
      <c r="A13" t="s">
        <v>69</v>
      </c>
      <c r="B13" s="19">
        <f>B11/B12</f>
        <v>0.75</v>
      </c>
      <c r="H13" s="25" t="s">
        <v>82</v>
      </c>
      <c r="J13" s="35">
        <f>C25</f>
        <v>2</v>
      </c>
      <c r="P13" s="18"/>
      <c r="Q13" t="s">
        <v>145</v>
      </c>
    </row>
    <row r="14" spans="1:18">
      <c r="A14" s="6">
        <v>0.75</v>
      </c>
      <c r="B14" s="4">
        <f>0.75*B12</f>
        <v>225000</v>
      </c>
      <c r="C14" t="s">
        <v>73</v>
      </c>
      <c r="H14" s="25" t="s">
        <v>94</v>
      </c>
      <c r="J14" s="18">
        <f>C32</f>
        <v>140000</v>
      </c>
      <c r="Q14" t="s">
        <v>146</v>
      </c>
    </row>
    <row r="15" spans="1:18">
      <c r="A15" t="s">
        <v>70</v>
      </c>
      <c r="B15" s="5">
        <v>100</v>
      </c>
      <c r="H15" s="25" t="s">
        <v>130</v>
      </c>
      <c r="J15">
        <f>F32</f>
        <v>24</v>
      </c>
      <c r="P15" s="37"/>
    </row>
    <row r="16" spans="1:18">
      <c r="A16" t="s">
        <v>71</v>
      </c>
      <c r="B16" s="5">
        <v>350</v>
      </c>
      <c r="H16" s="25" t="s">
        <v>95</v>
      </c>
      <c r="I16">
        <f>C33</f>
        <v>18000</v>
      </c>
      <c r="J16" s="37" t="s">
        <v>99</v>
      </c>
      <c r="N16" s="7"/>
    </row>
    <row r="17" spans="1:12">
      <c r="A17" t="s">
        <v>7</v>
      </c>
      <c r="B17" s="5">
        <v>3100</v>
      </c>
      <c r="H17" s="7"/>
    </row>
    <row r="18" spans="1:12">
      <c r="A18" t="s">
        <v>133</v>
      </c>
      <c r="B18" s="3"/>
      <c r="H18" s="7"/>
    </row>
    <row r="19" spans="1:12">
      <c r="H19" t="s">
        <v>79</v>
      </c>
    </row>
    <row r="21" spans="1:12">
      <c r="H21" s="25" t="s">
        <v>42</v>
      </c>
      <c r="J21">
        <f>C57</f>
        <v>0</v>
      </c>
    </row>
    <row r="22" spans="1:12">
      <c r="A22" t="s">
        <v>125</v>
      </c>
      <c r="H22" s="25" t="s">
        <v>2</v>
      </c>
      <c r="J22" t="str">
        <f>B8</f>
        <v>4500 Lanham Street</v>
      </c>
    </row>
    <row r="23" spans="1:12">
      <c r="A23" s="27" t="s">
        <v>45</v>
      </c>
      <c r="C23" t="s">
        <v>123</v>
      </c>
      <c r="D23" t="s">
        <v>124</v>
      </c>
      <c r="H23" s="25" t="s">
        <v>23</v>
      </c>
      <c r="J23" s="15">
        <f>B11</f>
        <v>225000</v>
      </c>
    </row>
    <row r="24" spans="1:12">
      <c r="A24" s="1" t="s">
        <v>11</v>
      </c>
      <c r="C24" s="5">
        <v>740</v>
      </c>
      <c r="H24" s="25" t="s">
        <v>127</v>
      </c>
    </row>
    <row r="25" spans="1:12">
      <c r="A25" s="1" t="s">
        <v>83</v>
      </c>
      <c r="C25" s="5">
        <v>2</v>
      </c>
      <c r="D25" s="5">
        <v>10</v>
      </c>
      <c r="F25" s="23">
        <f>B10</f>
        <v>5.7500000000000002E-2</v>
      </c>
      <c r="H25" s="25" t="s">
        <v>26</v>
      </c>
      <c r="J25" s="20">
        <f>K29*J23</f>
        <v>6750</v>
      </c>
    </row>
    <row r="26" spans="1:12">
      <c r="A26" s="1" t="s">
        <v>84</v>
      </c>
      <c r="C26" s="5" t="s">
        <v>139</v>
      </c>
      <c r="H26" s="25" t="s">
        <v>27</v>
      </c>
      <c r="J26">
        <v>1500</v>
      </c>
    </row>
    <row r="27" spans="1:12">
      <c r="A27" s="1" t="s">
        <v>12</v>
      </c>
      <c r="C27" s="28">
        <v>60000</v>
      </c>
      <c r="H27" s="25" t="s">
        <v>128</v>
      </c>
      <c r="J27">
        <f>SUM(J25:J26)</f>
        <v>8250</v>
      </c>
    </row>
    <row r="28" spans="1:12">
      <c r="A28" s="1"/>
      <c r="C28" s="5"/>
      <c r="E28" s="18"/>
      <c r="H28" s="25" t="s">
        <v>6</v>
      </c>
      <c r="K28" t="s">
        <v>25</v>
      </c>
    </row>
    <row r="29" spans="1:12">
      <c r="A29" s="1" t="s">
        <v>13</v>
      </c>
      <c r="C29" s="5" t="s">
        <v>14</v>
      </c>
      <c r="D29" t="s">
        <v>15</v>
      </c>
      <c r="H29" s="25" t="s">
        <v>43</v>
      </c>
      <c r="J29">
        <f>C34</f>
        <v>0</v>
      </c>
      <c r="K29" s="19">
        <v>0.03</v>
      </c>
    </row>
    <row r="30" spans="1:12">
      <c r="A30" s="1" t="s">
        <v>16</v>
      </c>
      <c r="C30" s="5" t="s">
        <v>40</v>
      </c>
      <c r="D30" t="s">
        <v>98</v>
      </c>
    </row>
    <row r="31" spans="1:12">
      <c r="A31" s="1" t="s">
        <v>131</v>
      </c>
      <c r="C31" s="34" t="s">
        <v>114</v>
      </c>
      <c r="D31" s="5">
        <v>2018</v>
      </c>
      <c r="H31" s="25" t="s">
        <v>28</v>
      </c>
      <c r="J31" s="20">
        <f>(J23-J27)-J29</f>
        <v>216750</v>
      </c>
    </row>
    <row r="32" spans="1:12">
      <c r="A32" s="1" t="s">
        <v>18</v>
      </c>
      <c r="C32" s="28">
        <v>140000</v>
      </c>
      <c r="D32" t="s">
        <v>132</v>
      </c>
      <c r="F32" s="5">
        <v>24</v>
      </c>
      <c r="L32" s="32">
        <v>2.8000000000000001E-2</v>
      </c>
    </row>
    <row r="33" spans="1:12">
      <c r="A33" s="1" t="s">
        <v>19</v>
      </c>
      <c r="C33" s="5">
        <v>18000</v>
      </c>
      <c r="F33" s="5"/>
      <c r="G33" s="14"/>
      <c r="H33" s="10"/>
      <c r="I33" s="10"/>
      <c r="J33" s="10"/>
      <c r="K33" s="10"/>
    </row>
    <row r="34" spans="1:12">
      <c r="A34" s="1" t="s">
        <v>44</v>
      </c>
      <c r="C34" s="43">
        <f>B18</f>
        <v>0</v>
      </c>
      <c r="G34" s="14"/>
      <c r="H34" t="s">
        <v>48</v>
      </c>
    </row>
    <row r="35" spans="1:12">
      <c r="A35" s="1" t="s">
        <v>106</v>
      </c>
      <c r="C35" s="5" t="s">
        <v>107</v>
      </c>
      <c r="E35" t="s">
        <v>20</v>
      </c>
    </row>
    <row r="36" spans="1:12">
      <c r="H36" t="s">
        <v>47</v>
      </c>
    </row>
    <row r="37" spans="1:12" s="10" customFormat="1">
      <c r="F37"/>
      <c r="G37" s="15"/>
      <c r="H37" t="s">
        <v>49</v>
      </c>
      <c r="I37"/>
      <c r="J37" t="s">
        <v>50</v>
      </c>
      <c r="K37"/>
    </row>
    <row r="38" spans="1:12" s="10" customFormat="1">
      <c r="A38" s="11" t="s">
        <v>81</v>
      </c>
      <c r="F38" s="16"/>
      <c r="G38"/>
      <c r="H38" t="s">
        <v>51</v>
      </c>
      <c r="I38"/>
      <c r="J38"/>
      <c r="K38"/>
      <c r="L38"/>
    </row>
    <row r="39" spans="1:12">
      <c r="A39" t="s">
        <v>8</v>
      </c>
      <c r="B39" s="1" t="s">
        <v>9</v>
      </c>
      <c r="C39" s="1" t="s">
        <v>10</v>
      </c>
      <c r="D39" s="1" t="s">
        <v>5</v>
      </c>
      <c r="H39" t="s">
        <v>52</v>
      </c>
    </row>
    <row r="40" spans="1:12">
      <c r="A40" t="str">
        <f>B8</f>
        <v>4500 Lanham Street</v>
      </c>
      <c r="B40" s="8">
        <f>((B17)-(B15+B16))/C40</f>
        <v>2.0182189160672563</v>
      </c>
      <c r="C40" s="9">
        <f>PMT(B10/12,360,-B11)</f>
        <v>1313.0389269979917</v>
      </c>
      <c r="D40" s="8">
        <f>B11/B12</f>
        <v>0.75</v>
      </c>
      <c r="E40" t="s">
        <v>115</v>
      </c>
      <c r="F40" s="1"/>
      <c r="H40" t="s">
        <v>53</v>
      </c>
    </row>
    <row r="41" spans="1:12">
      <c r="A41" t="str">
        <f>B8</f>
        <v>4500 Lanham Street</v>
      </c>
      <c r="B41" s="8">
        <f>((B17)-(B15+B16))/C41</f>
        <v>2.0182189160672563</v>
      </c>
      <c r="C41" s="9">
        <f>PMT(B10/12,360,-B14)</f>
        <v>1313.0389269979917</v>
      </c>
      <c r="D41" s="8">
        <v>0.75</v>
      </c>
      <c r="E41" t="s">
        <v>116</v>
      </c>
      <c r="H41" t="s">
        <v>54</v>
      </c>
    </row>
    <row r="42" spans="1:12">
      <c r="B42" s="8"/>
      <c r="C42" s="9"/>
      <c r="D42" s="8"/>
      <c r="H42" t="s">
        <v>55</v>
      </c>
    </row>
    <row r="43" spans="1:12">
      <c r="A43" s="25" t="s">
        <v>74</v>
      </c>
      <c r="B43" s="25"/>
      <c r="C43" s="25"/>
      <c r="D43" s="25"/>
      <c r="E43" s="25"/>
      <c r="F43" s="25"/>
      <c r="H43" t="s">
        <v>56</v>
      </c>
    </row>
    <row r="44" spans="1:12">
      <c r="A44" s="25" t="s">
        <v>121</v>
      </c>
      <c r="B44" s="25"/>
      <c r="C44" s="25"/>
      <c r="D44" s="25"/>
      <c r="E44" s="25"/>
      <c r="F44" s="25"/>
      <c r="H44" t="s">
        <v>57</v>
      </c>
    </row>
    <row r="45" spans="1:12">
      <c r="H45" t="s">
        <v>58</v>
      </c>
    </row>
    <row r="46" spans="1:12">
      <c r="H46" t="s">
        <v>59</v>
      </c>
    </row>
    <row r="47" spans="1:12">
      <c r="H47" t="s">
        <v>60</v>
      </c>
    </row>
    <row r="48" spans="1:12">
      <c r="A48" s="1"/>
      <c r="C48" s="5"/>
      <c r="H48" t="s">
        <v>61</v>
      </c>
    </row>
    <row r="49" spans="1:8">
      <c r="A49" s="1" t="s">
        <v>108</v>
      </c>
      <c r="H49" t="s">
        <v>62</v>
      </c>
    </row>
    <row r="50" spans="1:8">
      <c r="A50" s="30" t="s">
        <v>101</v>
      </c>
      <c r="B50" s="31"/>
      <c r="C50" s="29"/>
    </row>
    <row r="51" spans="1:8">
      <c r="A51" s="1" t="s">
        <v>102</v>
      </c>
      <c r="C51" s="29" t="s">
        <v>21</v>
      </c>
      <c r="H51" t="s">
        <v>63</v>
      </c>
    </row>
    <row r="52" spans="1:8">
      <c r="A52" s="1" t="s">
        <v>103</v>
      </c>
      <c r="C52" s="29" t="s">
        <v>109</v>
      </c>
      <c r="H52" t="s">
        <v>64</v>
      </c>
    </row>
    <row r="53" spans="1:8">
      <c r="A53" s="1" t="s">
        <v>104</v>
      </c>
      <c r="B53" s="18"/>
      <c r="C53" s="18">
        <f>D53*B11</f>
        <v>3375</v>
      </c>
      <c r="D53" s="32">
        <v>1.4999999999999999E-2</v>
      </c>
      <c r="H53" t="s">
        <v>65</v>
      </c>
    </row>
    <row r="54" spans="1:8">
      <c r="A54" s="1" t="s">
        <v>105</v>
      </c>
      <c r="C54" s="29">
        <v>1000</v>
      </c>
      <c r="D54" s="18"/>
    </row>
    <row r="55" spans="1:8">
      <c r="A55" s="1" t="s">
        <v>22</v>
      </c>
      <c r="B55" s="18"/>
      <c r="C55" s="29"/>
    </row>
    <row r="56" spans="1:8">
      <c r="C56" s="29"/>
    </row>
    <row r="57" spans="1:8">
      <c r="A57" s="1"/>
      <c r="C57" s="29"/>
      <c r="D57" s="18"/>
    </row>
    <row r="58" spans="1:8">
      <c r="A58" s="1" t="s">
        <v>110</v>
      </c>
      <c r="C58" s="33">
        <f>SUM(C53:C57)</f>
        <v>4375</v>
      </c>
    </row>
    <row r="62" spans="1:8">
      <c r="A62" s="22" t="s">
        <v>119</v>
      </c>
      <c r="B62" s="22"/>
    </row>
    <row r="63" spans="1:8">
      <c r="A63" t="s">
        <v>30</v>
      </c>
      <c r="B63" s="39">
        <v>8000</v>
      </c>
      <c r="D63" t="s">
        <v>31</v>
      </c>
    </row>
    <row r="64" spans="1:8">
      <c r="A64" t="s">
        <v>32</v>
      </c>
      <c r="B64" s="39">
        <v>750</v>
      </c>
    </row>
    <row r="65" spans="1:2">
      <c r="A65" t="s">
        <v>120</v>
      </c>
      <c r="B65" s="20">
        <f>B15+B16</f>
        <v>450</v>
      </c>
    </row>
    <row r="66" spans="1:2">
      <c r="A66" t="s">
        <v>34</v>
      </c>
      <c r="B66" s="40">
        <f>C40</f>
        <v>1313.0389269979917</v>
      </c>
    </row>
    <row r="67" spans="1:2">
      <c r="A67" t="s">
        <v>35</v>
      </c>
      <c r="B67" s="40">
        <f>SUM(B65:B66)</f>
        <v>1763.0389269979917</v>
      </c>
    </row>
    <row r="68" spans="1:2">
      <c r="A68" t="s">
        <v>36</v>
      </c>
      <c r="B68" s="41">
        <f>B67/B63</f>
        <v>0.22037986587474895</v>
      </c>
    </row>
    <row r="69" spans="1:2">
      <c r="A69" t="s">
        <v>37</v>
      </c>
      <c r="B69" s="41">
        <f>(B66+B64)/B63</f>
        <v>0.25787986587474893</v>
      </c>
    </row>
    <row r="70" spans="1:2">
      <c r="B70" s="20"/>
    </row>
    <row r="72" spans="1:2">
      <c r="A72" t="s">
        <v>86</v>
      </c>
    </row>
    <row r="73" spans="1:2">
      <c r="A73" t="s">
        <v>87</v>
      </c>
    </row>
    <row r="74" spans="1:2">
      <c r="A74" t="s">
        <v>88</v>
      </c>
    </row>
    <row r="75" spans="1:2">
      <c r="A75" t="s">
        <v>89</v>
      </c>
    </row>
    <row r="76" spans="1:2">
      <c r="A76" t="s">
        <v>90</v>
      </c>
    </row>
    <row r="77" spans="1:2">
      <c r="A77" t="s">
        <v>91</v>
      </c>
    </row>
    <row r="78" spans="1:2">
      <c r="A78" t="s">
        <v>92</v>
      </c>
    </row>
    <row r="79" spans="1:2">
      <c r="A79" t="s">
        <v>93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79"/>
  <sheetViews>
    <sheetView workbookViewId="0">
      <selection sqref="A1:XFD1048576"/>
    </sheetView>
  </sheetViews>
  <sheetFormatPr defaultRowHeight="15"/>
  <cols>
    <col min="1" max="1" width="11.42578125" customWidth="1"/>
    <col min="2" max="2" width="14.140625" customWidth="1"/>
    <col min="3" max="3" width="11.42578125" customWidth="1"/>
    <col min="5" max="5" width="11.42578125" customWidth="1"/>
    <col min="6" max="6" width="11.140625" customWidth="1"/>
    <col min="7" max="7" width="5.42578125" customWidth="1"/>
    <col min="8" max="8" width="13.28515625" customWidth="1"/>
    <col min="9" max="9" width="12" customWidth="1"/>
    <col min="10" max="10" width="12.85546875" customWidth="1"/>
    <col min="14" max="14" width="9.140625" customWidth="1"/>
  </cols>
  <sheetData>
    <row r="1" spans="1:18" ht="18.75">
      <c r="A1" s="42" t="s">
        <v>0</v>
      </c>
      <c r="B1" s="42"/>
      <c r="C1" s="42"/>
      <c r="D1" s="42"/>
      <c r="H1" s="26" t="s">
        <v>122</v>
      </c>
    </row>
    <row r="2" spans="1:18" ht="15.75">
      <c r="A2" s="5" t="s">
        <v>118</v>
      </c>
      <c r="B2" s="5"/>
      <c r="C2" s="5"/>
      <c r="D2" s="5"/>
      <c r="H2" s="25" t="s">
        <v>1</v>
      </c>
      <c r="J2" s="35" t="str">
        <f xml:space="preserve"> B7</f>
        <v>Art Hood</v>
      </c>
      <c r="N2" s="46" t="s">
        <v>147</v>
      </c>
      <c r="P2" s="35"/>
    </row>
    <row r="3" spans="1:18" ht="15.75">
      <c r="B3" s="8" t="s">
        <v>117</v>
      </c>
      <c r="H3" s="25" t="s">
        <v>46</v>
      </c>
      <c r="J3" s="35" t="str">
        <f>C26</f>
        <v>tbd</v>
      </c>
      <c r="N3" s="46" t="s">
        <v>148</v>
      </c>
      <c r="P3" s="35"/>
    </row>
    <row r="4" spans="1:18" ht="15.75">
      <c r="A4" t="s">
        <v>38</v>
      </c>
      <c r="B4" s="5"/>
      <c r="C4" s="5"/>
      <c r="D4" s="5"/>
      <c r="E4" s="5"/>
      <c r="F4" s="5"/>
      <c r="H4" s="25" t="s">
        <v>41</v>
      </c>
      <c r="J4" s="35">
        <f>C24</f>
        <v>740</v>
      </c>
      <c r="N4" s="47"/>
      <c r="P4" s="35"/>
    </row>
    <row r="5" spans="1:18">
      <c r="B5" s="5"/>
      <c r="C5" s="5"/>
      <c r="D5" s="5"/>
      <c r="E5" s="5"/>
      <c r="F5" s="5"/>
      <c r="H5" s="25" t="s">
        <v>2</v>
      </c>
      <c r="J5" s="35" t="str">
        <f>B8</f>
        <v>Garland</v>
      </c>
      <c r="P5" s="35"/>
    </row>
    <row r="6" spans="1:18">
      <c r="A6" t="s">
        <v>129</v>
      </c>
      <c r="B6" s="5"/>
      <c r="C6" s="5"/>
      <c r="D6" s="5"/>
      <c r="E6" s="5"/>
      <c r="F6" s="5"/>
      <c r="H6" s="25" t="s">
        <v>69</v>
      </c>
      <c r="J6" s="38">
        <f>B13</f>
        <v>0.75</v>
      </c>
      <c r="K6" t="s">
        <v>78</v>
      </c>
      <c r="P6" s="38"/>
      <c r="Q6" t="s">
        <v>78</v>
      </c>
    </row>
    <row r="7" spans="1:18">
      <c r="A7" s="44" t="s">
        <v>66</v>
      </c>
      <c r="B7" s="5" t="s">
        <v>149</v>
      </c>
      <c r="C7" s="5"/>
      <c r="D7" s="5"/>
      <c r="E7" s="5"/>
      <c r="F7" s="5"/>
      <c r="H7" s="25" t="s">
        <v>23</v>
      </c>
      <c r="J7" s="36">
        <f>B11</f>
        <v>225000</v>
      </c>
      <c r="K7" t="s">
        <v>25</v>
      </c>
      <c r="P7" s="36"/>
      <c r="Q7" t="s">
        <v>25</v>
      </c>
    </row>
    <row r="8" spans="1:18">
      <c r="A8" t="s">
        <v>2</v>
      </c>
      <c r="B8" s="45" t="s">
        <v>150</v>
      </c>
      <c r="C8" s="5"/>
      <c r="D8" s="5"/>
      <c r="E8" s="5"/>
      <c r="F8" s="5"/>
      <c r="H8" s="25" t="s">
        <v>135</v>
      </c>
      <c r="J8" s="36">
        <f>B18</f>
        <v>0</v>
      </c>
      <c r="K8" s="19">
        <v>0.03</v>
      </c>
      <c r="P8" s="37"/>
    </row>
    <row r="9" spans="1:18">
      <c r="A9" t="s">
        <v>67</v>
      </c>
      <c r="B9" s="5" t="s">
        <v>150</v>
      </c>
      <c r="C9" t="s">
        <v>126</v>
      </c>
      <c r="D9" s="5" t="s">
        <v>136</v>
      </c>
      <c r="E9" s="5"/>
      <c r="F9" s="5"/>
      <c r="H9" s="25" t="s">
        <v>28</v>
      </c>
      <c r="J9" s="37">
        <f>J7-J8</f>
        <v>225000</v>
      </c>
      <c r="K9" t="s">
        <v>134</v>
      </c>
      <c r="P9" s="37"/>
      <c r="Q9">
        <v>1200</v>
      </c>
    </row>
    <row r="10" spans="1:18">
      <c r="A10" t="s">
        <v>3</v>
      </c>
      <c r="B10" s="2">
        <v>0.06</v>
      </c>
      <c r="H10" s="25"/>
      <c r="J10" s="37"/>
      <c r="P10" s="38"/>
      <c r="Q10">
        <v>4000</v>
      </c>
      <c r="R10" t="s">
        <v>143</v>
      </c>
    </row>
    <row r="11" spans="1:18">
      <c r="A11" t="s">
        <v>68</v>
      </c>
      <c r="B11" s="3">
        <v>225000</v>
      </c>
      <c r="H11" s="25" t="s">
        <v>76</v>
      </c>
      <c r="J11" s="38">
        <f>B40</f>
        <v>1.5937865375267422</v>
      </c>
      <c r="P11" s="37"/>
    </row>
    <row r="12" spans="1:18">
      <c r="A12" t="s">
        <v>4</v>
      </c>
      <c r="B12" s="3">
        <v>300000</v>
      </c>
      <c r="C12" t="s">
        <v>72</v>
      </c>
      <c r="H12" s="25" t="s">
        <v>77</v>
      </c>
      <c r="J12" s="37">
        <f>C27</f>
        <v>60000</v>
      </c>
      <c r="P12" s="35"/>
      <c r="Q12" t="s">
        <v>144</v>
      </c>
    </row>
    <row r="13" spans="1:18">
      <c r="A13" t="s">
        <v>69</v>
      </c>
      <c r="B13" s="19">
        <f>B11/B12</f>
        <v>0.75</v>
      </c>
      <c r="H13" s="25" t="s">
        <v>82</v>
      </c>
      <c r="J13" s="35">
        <f>C25</f>
        <v>2</v>
      </c>
      <c r="P13" s="18"/>
      <c r="Q13" t="s">
        <v>145</v>
      </c>
    </row>
    <row r="14" spans="1:18">
      <c r="A14" s="6">
        <v>0.75</v>
      </c>
      <c r="B14" s="4">
        <f>0.75*B12</f>
        <v>225000</v>
      </c>
      <c r="C14" t="s">
        <v>73</v>
      </c>
      <c r="H14" s="25" t="s">
        <v>94</v>
      </c>
      <c r="J14" s="18">
        <f>C32</f>
        <v>140000</v>
      </c>
      <c r="Q14" t="s">
        <v>146</v>
      </c>
    </row>
    <row r="15" spans="1:18">
      <c r="A15" t="s">
        <v>70</v>
      </c>
      <c r="B15" s="5">
        <v>100</v>
      </c>
      <c r="H15" s="25" t="s">
        <v>130</v>
      </c>
      <c r="J15">
        <f>F32</f>
        <v>24</v>
      </c>
      <c r="P15" s="37"/>
    </row>
    <row r="16" spans="1:18">
      <c r="A16" t="s">
        <v>71</v>
      </c>
      <c r="B16" s="5">
        <v>350</v>
      </c>
      <c r="H16" s="25" t="s">
        <v>95</v>
      </c>
      <c r="I16">
        <f>C33</f>
        <v>18000</v>
      </c>
      <c r="J16" s="37" t="s">
        <v>99</v>
      </c>
      <c r="N16" s="7"/>
    </row>
    <row r="17" spans="1:12">
      <c r="A17" t="s">
        <v>7</v>
      </c>
      <c r="B17" s="5">
        <v>2600</v>
      </c>
      <c r="H17" s="7"/>
    </row>
    <row r="18" spans="1:12">
      <c r="A18" t="s">
        <v>133</v>
      </c>
      <c r="B18" s="3"/>
      <c r="H18" s="7"/>
    </row>
    <row r="19" spans="1:12">
      <c r="H19" t="s">
        <v>79</v>
      </c>
    </row>
    <row r="21" spans="1:12">
      <c r="H21" s="25" t="s">
        <v>42</v>
      </c>
      <c r="J21">
        <f>C57</f>
        <v>0</v>
      </c>
    </row>
    <row r="22" spans="1:12">
      <c r="A22" t="s">
        <v>125</v>
      </c>
      <c r="H22" s="25" t="s">
        <v>2</v>
      </c>
      <c r="J22" t="str">
        <f>B8</f>
        <v>Garland</v>
      </c>
    </row>
    <row r="23" spans="1:12">
      <c r="A23" s="27" t="s">
        <v>45</v>
      </c>
      <c r="C23" t="s">
        <v>123</v>
      </c>
      <c r="D23" t="s">
        <v>124</v>
      </c>
      <c r="H23" s="25" t="s">
        <v>23</v>
      </c>
      <c r="J23" s="15">
        <f>B11</f>
        <v>225000</v>
      </c>
    </row>
    <row r="24" spans="1:12">
      <c r="A24" s="1" t="s">
        <v>11</v>
      </c>
      <c r="C24" s="5">
        <v>740</v>
      </c>
      <c r="H24" s="25" t="s">
        <v>127</v>
      </c>
    </row>
    <row r="25" spans="1:12">
      <c r="A25" s="1" t="s">
        <v>83</v>
      </c>
      <c r="C25" s="5">
        <v>2</v>
      </c>
      <c r="D25" s="5">
        <v>10</v>
      </c>
      <c r="F25" s="23">
        <f>B10</f>
        <v>0.06</v>
      </c>
      <c r="H25" s="25" t="s">
        <v>26</v>
      </c>
      <c r="J25" s="20">
        <f>K29*J23</f>
        <v>6750</v>
      </c>
    </row>
    <row r="26" spans="1:12">
      <c r="A26" s="1" t="s">
        <v>84</v>
      </c>
      <c r="C26" s="5" t="s">
        <v>139</v>
      </c>
      <c r="H26" s="25" t="s">
        <v>27</v>
      </c>
      <c r="J26">
        <v>1500</v>
      </c>
    </row>
    <row r="27" spans="1:12">
      <c r="A27" s="1" t="s">
        <v>12</v>
      </c>
      <c r="C27" s="28">
        <v>60000</v>
      </c>
      <c r="H27" s="25" t="s">
        <v>128</v>
      </c>
      <c r="J27">
        <f>SUM(J25:J26)</f>
        <v>8250</v>
      </c>
    </row>
    <row r="28" spans="1:12">
      <c r="A28" s="1"/>
      <c r="C28" s="5"/>
      <c r="E28" s="18"/>
      <c r="H28" s="25" t="s">
        <v>6</v>
      </c>
      <c r="K28" t="s">
        <v>25</v>
      </c>
    </row>
    <row r="29" spans="1:12">
      <c r="A29" s="1" t="s">
        <v>13</v>
      </c>
      <c r="C29" s="5" t="s">
        <v>14</v>
      </c>
      <c r="D29" t="s">
        <v>15</v>
      </c>
      <c r="H29" s="25" t="s">
        <v>43</v>
      </c>
      <c r="J29">
        <f>C34</f>
        <v>0</v>
      </c>
      <c r="K29" s="19">
        <v>0.03</v>
      </c>
    </row>
    <row r="30" spans="1:12">
      <c r="A30" s="1" t="s">
        <v>16</v>
      </c>
      <c r="C30" s="5" t="s">
        <v>40</v>
      </c>
      <c r="D30" t="s">
        <v>98</v>
      </c>
    </row>
    <row r="31" spans="1:12">
      <c r="A31" s="1" t="s">
        <v>131</v>
      </c>
      <c r="C31" s="34" t="s">
        <v>114</v>
      </c>
      <c r="D31" s="5">
        <v>2018</v>
      </c>
      <c r="H31" s="25" t="s">
        <v>28</v>
      </c>
      <c r="J31" s="20">
        <f>(J23-J27)-J29</f>
        <v>216750</v>
      </c>
    </row>
    <row r="32" spans="1:12">
      <c r="A32" s="1" t="s">
        <v>18</v>
      </c>
      <c r="C32" s="28">
        <v>140000</v>
      </c>
      <c r="D32" t="s">
        <v>132</v>
      </c>
      <c r="F32" s="5">
        <v>24</v>
      </c>
      <c r="L32" s="32">
        <v>2.8000000000000001E-2</v>
      </c>
    </row>
    <row r="33" spans="1:12">
      <c r="A33" s="1" t="s">
        <v>19</v>
      </c>
      <c r="C33" s="5">
        <v>18000</v>
      </c>
      <c r="F33" s="5"/>
      <c r="G33" s="14"/>
      <c r="H33" s="10"/>
      <c r="I33" s="10"/>
      <c r="J33" s="10"/>
      <c r="K33" s="10"/>
    </row>
    <row r="34" spans="1:12">
      <c r="A34" s="1" t="s">
        <v>44</v>
      </c>
      <c r="C34" s="43">
        <f>B18</f>
        <v>0</v>
      </c>
      <c r="G34" s="14"/>
      <c r="H34" t="s">
        <v>48</v>
      </c>
    </row>
    <row r="35" spans="1:12">
      <c r="A35" s="1" t="s">
        <v>106</v>
      </c>
      <c r="C35" s="5" t="s">
        <v>107</v>
      </c>
      <c r="E35" t="s">
        <v>20</v>
      </c>
    </row>
    <row r="36" spans="1:12">
      <c r="H36" t="s">
        <v>47</v>
      </c>
    </row>
    <row r="37" spans="1:12" s="10" customFormat="1">
      <c r="F37"/>
      <c r="G37" s="15"/>
      <c r="H37" t="s">
        <v>49</v>
      </c>
      <c r="I37"/>
      <c r="J37" t="s">
        <v>50</v>
      </c>
      <c r="K37"/>
    </row>
    <row r="38" spans="1:12" s="10" customFormat="1">
      <c r="A38" s="11" t="s">
        <v>81</v>
      </c>
      <c r="F38" s="16"/>
      <c r="G38"/>
      <c r="H38" t="s">
        <v>51</v>
      </c>
      <c r="I38"/>
      <c r="J38"/>
      <c r="K38"/>
      <c r="L38"/>
    </row>
    <row r="39" spans="1:12">
      <c r="A39" t="s">
        <v>8</v>
      </c>
      <c r="B39" s="1" t="s">
        <v>9</v>
      </c>
      <c r="C39" s="1" t="s">
        <v>10</v>
      </c>
      <c r="D39" s="1" t="s">
        <v>5</v>
      </c>
      <c r="H39" t="s">
        <v>52</v>
      </c>
    </row>
    <row r="40" spans="1:12">
      <c r="A40" t="str">
        <f>B8</f>
        <v>Garland</v>
      </c>
      <c r="B40" s="8">
        <f>((B17)-(B15+B16))/C40</f>
        <v>1.5937865375267422</v>
      </c>
      <c r="C40" s="9">
        <f>PMT(B10/12,360,-B11)</f>
        <v>1348.9886815937075</v>
      </c>
      <c r="D40" s="8">
        <f>B11/B12</f>
        <v>0.75</v>
      </c>
      <c r="E40" t="s">
        <v>115</v>
      </c>
      <c r="F40" s="1"/>
      <c r="H40" t="s">
        <v>53</v>
      </c>
    </row>
    <row r="41" spans="1:12">
      <c r="A41" t="str">
        <f>B8</f>
        <v>Garland</v>
      </c>
      <c r="B41" s="8">
        <f>((B17)-(B15+B16))/C41</f>
        <v>1.5937865375267422</v>
      </c>
      <c r="C41" s="9">
        <f>PMT(B10/12,360,-B14)</f>
        <v>1348.9886815937075</v>
      </c>
      <c r="D41" s="8">
        <v>0.75</v>
      </c>
      <c r="E41" t="s">
        <v>116</v>
      </c>
      <c r="H41" t="s">
        <v>54</v>
      </c>
    </row>
    <row r="42" spans="1:12">
      <c r="B42" s="8"/>
      <c r="C42" s="9"/>
      <c r="D42" s="8"/>
      <c r="H42" t="s">
        <v>55</v>
      </c>
    </row>
    <row r="43" spans="1:12">
      <c r="A43" s="25" t="s">
        <v>74</v>
      </c>
      <c r="B43" s="25"/>
      <c r="C43" s="25"/>
      <c r="D43" s="25"/>
      <c r="E43" s="25"/>
      <c r="F43" s="25"/>
      <c r="H43" t="s">
        <v>56</v>
      </c>
    </row>
    <row r="44" spans="1:12">
      <c r="A44" s="25" t="s">
        <v>121</v>
      </c>
      <c r="B44" s="25"/>
      <c r="C44" s="25"/>
      <c r="D44" s="25"/>
      <c r="E44" s="25"/>
      <c r="F44" s="25"/>
      <c r="H44" t="s">
        <v>57</v>
      </c>
    </row>
    <row r="45" spans="1:12">
      <c r="H45" t="s">
        <v>58</v>
      </c>
    </row>
    <row r="46" spans="1:12">
      <c r="H46" t="s">
        <v>59</v>
      </c>
    </row>
    <row r="47" spans="1:12">
      <c r="H47" t="s">
        <v>60</v>
      </c>
    </row>
    <row r="48" spans="1:12">
      <c r="A48" s="1"/>
      <c r="C48" s="5"/>
      <c r="H48" t="s">
        <v>61</v>
      </c>
    </row>
    <row r="49" spans="1:8">
      <c r="A49" s="1" t="s">
        <v>108</v>
      </c>
      <c r="H49" t="s">
        <v>62</v>
      </c>
    </row>
    <row r="50" spans="1:8">
      <c r="A50" s="30" t="s">
        <v>101</v>
      </c>
      <c r="B50" s="31"/>
      <c r="C50" s="29"/>
    </row>
    <row r="51" spans="1:8">
      <c r="A51" s="1" t="s">
        <v>102</v>
      </c>
      <c r="C51" s="29" t="s">
        <v>21</v>
      </c>
      <c r="H51" t="s">
        <v>63</v>
      </c>
    </row>
    <row r="52" spans="1:8">
      <c r="A52" s="1" t="s">
        <v>103</v>
      </c>
      <c r="C52" s="29" t="s">
        <v>109</v>
      </c>
      <c r="H52" t="s">
        <v>64</v>
      </c>
    </row>
    <row r="53" spans="1:8">
      <c r="A53" s="1" t="s">
        <v>104</v>
      </c>
      <c r="B53" s="18"/>
      <c r="C53" s="18">
        <f>D53*B11</f>
        <v>3375</v>
      </c>
      <c r="D53" s="32">
        <v>1.4999999999999999E-2</v>
      </c>
      <c r="H53" t="s">
        <v>65</v>
      </c>
    </row>
    <row r="54" spans="1:8">
      <c r="A54" s="1" t="s">
        <v>105</v>
      </c>
      <c r="C54" s="29">
        <v>1000</v>
      </c>
      <c r="D54" s="18"/>
    </row>
    <row r="55" spans="1:8">
      <c r="A55" s="1" t="s">
        <v>22</v>
      </c>
      <c r="B55" s="18"/>
      <c r="C55" s="29"/>
    </row>
    <row r="56" spans="1:8">
      <c r="C56" s="29"/>
    </row>
    <row r="57" spans="1:8">
      <c r="A57" s="1"/>
      <c r="C57" s="29"/>
      <c r="D57" s="18"/>
    </row>
    <row r="58" spans="1:8">
      <c r="A58" s="1" t="s">
        <v>110</v>
      </c>
      <c r="C58" s="33">
        <f>SUM(C53:C57)</f>
        <v>4375</v>
      </c>
    </row>
    <row r="62" spans="1:8">
      <c r="A62" s="22" t="s">
        <v>119</v>
      </c>
      <c r="B62" s="22"/>
    </row>
    <row r="63" spans="1:8">
      <c r="A63" t="s">
        <v>30</v>
      </c>
      <c r="B63" s="39">
        <v>8000</v>
      </c>
      <c r="D63" t="s">
        <v>31</v>
      </c>
    </row>
    <row r="64" spans="1:8">
      <c r="A64" t="s">
        <v>32</v>
      </c>
      <c r="B64" s="39">
        <v>750</v>
      </c>
    </row>
    <row r="65" spans="1:2">
      <c r="A65" t="s">
        <v>120</v>
      </c>
      <c r="B65" s="20">
        <f>B15+B16</f>
        <v>450</v>
      </c>
    </row>
    <row r="66" spans="1:2">
      <c r="A66" t="s">
        <v>34</v>
      </c>
      <c r="B66" s="40">
        <f>C40</f>
        <v>1348.9886815937075</v>
      </c>
    </row>
    <row r="67" spans="1:2">
      <c r="A67" t="s">
        <v>35</v>
      </c>
      <c r="B67" s="40">
        <f>SUM(B65:B66)</f>
        <v>1798.9886815937075</v>
      </c>
    </row>
    <row r="68" spans="1:2">
      <c r="A68" t="s">
        <v>36</v>
      </c>
      <c r="B68" s="41">
        <f>B67/B63</f>
        <v>0.22487358519921344</v>
      </c>
    </row>
    <row r="69" spans="1:2">
      <c r="A69" t="s">
        <v>37</v>
      </c>
      <c r="B69" s="41">
        <f>(B66+B64)/B63</f>
        <v>0.26237358519921344</v>
      </c>
    </row>
    <row r="70" spans="1:2">
      <c r="B70" s="20"/>
    </row>
    <row r="72" spans="1:2">
      <c r="A72" t="s">
        <v>86</v>
      </c>
    </row>
    <row r="73" spans="1:2">
      <c r="A73" t="s">
        <v>87</v>
      </c>
    </row>
    <row r="74" spans="1:2">
      <c r="A74" t="s">
        <v>88</v>
      </c>
    </row>
    <row r="75" spans="1:2">
      <c r="A75" t="s">
        <v>89</v>
      </c>
    </row>
    <row r="76" spans="1:2">
      <c r="A76" t="s">
        <v>90</v>
      </c>
    </row>
    <row r="77" spans="1:2">
      <c r="A77" t="s">
        <v>91</v>
      </c>
    </row>
    <row r="78" spans="1:2">
      <c r="A78" t="s">
        <v>92</v>
      </c>
    </row>
    <row r="79" spans="1:2">
      <c r="A79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D17"/>
  <sheetViews>
    <sheetView workbookViewId="0">
      <selection activeCell="A13" sqref="A13"/>
    </sheetView>
  </sheetViews>
  <sheetFormatPr defaultRowHeight="15"/>
  <sheetData>
    <row r="3" spans="1:4">
      <c r="A3" t="s">
        <v>151</v>
      </c>
      <c r="C3" s="18">
        <v>80000</v>
      </c>
    </row>
    <row r="4" spans="1:4">
      <c r="A4" t="s">
        <v>4</v>
      </c>
      <c r="C4" s="18">
        <v>110000</v>
      </c>
      <c r="D4">
        <v>110000</v>
      </c>
    </row>
    <row r="5" spans="1:4">
      <c r="A5" s="19">
        <v>0.65</v>
      </c>
      <c r="C5">
        <f>A5*C4</f>
        <v>71500</v>
      </c>
    </row>
    <row r="7" spans="1:4">
      <c r="A7" t="s">
        <v>152</v>
      </c>
      <c r="C7">
        <v>105000</v>
      </c>
    </row>
    <row r="8" spans="1:4">
      <c r="A8" t="s">
        <v>4</v>
      </c>
      <c r="C8">
        <v>165000</v>
      </c>
      <c r="D8">
        <v>165000</v>
      </c>
    </row>
    <row r="9" spans="1:4">
      <c r="A9" s="19">
        <v>0.65</v>
      </c>
    </row>
    <row r="11" spans="1:4">
      <c r="A11" t="s">
        <v>153</v>
      </c>
      <c r="C11">
        <v>200000</v>
      </c>
      <c r="D11">
        <v>200000</v>
      </c>
    </row>
    <row r="12" spans="1:4">
      <c r="A12" s="19">
        <v>0.65</v>
      </c>
      <c r="C12">
        <f>A12*C11</f>
        <v>130000</v>
      </c>
    </row>
    <row r="13" spans="1:4">
      <c r="C13" s="18">
        <v>155000</v>
      </c>
    </row>
    <row r="17" spans="4:4">
      <c r="D17">
        <f>SUM(D4:D16)</f>
        <v>475000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P82"/>
  <sheetViews>
    <sheetView tabSelected="1" topLeftCell="A11" workbookViewId="0">
      <selection activeCell="J33" sqref="J33"/>
    </sheetView>
  </sheetViews>
  <sheetFormatPr defaultRowHeight="15"/>
  <cols>
    <col min="1" max="1" width="11.42578125" customWidth="1"/>
    <col min="2" max="2" width="14.140625" customWidth="1"/>
    <col min="3" max="3" width="11.42578125" customWidth="1"/>
    <col min="5" max="5" width="11.42578125" customWidth="1"/>
    <col min="6" max="6" width="11.140625" customWidth="1"/>
    <col min="7" max="7" width="5.42578125" customWidth="1"/>
    <col min="8" max="8" width="13.28515625" customWidth="1"/>
    <col min="9" max="9" width="12" customWidth="1"/>
    <col min="10" max="10" width="12.85546875" customWidth="1"/>
    <col min="14" max="14" width="9.140625" customWidth="1"/>
  </cols>
  <sheetData>
    <row r="1" spans="1:16" ht="18.75">
      <c r="A1" s="42" t="s">
        <v>0</v>
      </c>
      <c r="B1" s="42"/>
      <c r="C1" s="42"/>
      <c r="D1" s="42"/>
      <c r="H1" s="26" t="s">
        <v>122</v>
      </c>
    </row>
    <row r="2" spans="1:16" ht="15.75">
      <c r="A2" s="5" t="s">
        <v>118</v>
      </c>
      <c r="B2" s="5"/>
      <c r="C2" s="5"/>
      <c r="D2" s="5"/>
      <c r="H2" s="25" t="s">
        <v>1</v>
      </c>
      <c r="J2" s="35" t="str">
        <f xml:space="preserve"> B7</f>
        <v>arrieta</v>
      </c>
      <c r="N2" s="46" t="s">
        <v>157</v>
      </c>
      <c r="P2" s="35"/>
    </row>
    <row r="3" spans="1:16" ht="15.75">
      <c r="B3" s="8" t="s">
        <v>117</v>
      </c>
      <c r="H3" s="25" t="s">
        <v>46</v>
      </c>
      <c r="J3" s="35" t="str">
        <f>C29</f>
        <v>tbd</v>
      </c>
      <c r="N3" s="48" t="s">
        <v>158</v>
      </c>
      <c r="P3" s="35"/>
    </row>
    <row r="4" spans="1:16" ht="15.75">
      <c r="A4" t="s">
        <v>38</v>
      </c>
      <c r="B4" s="5"/>
      <c r="C4" s="5"/>
      <c r="D4" s="5"/>
      <c r="E4" s="5"/>
      <c r="F4" s="5"/>
      <c r="H4" s="25" t="s">
        <v>41</v>
      </c>
      <c r="J4" s="35">
        <f>C27</f>
        <v>740</v>
      </c>
      <c r="N4" s="47"/>
      <c r="P4" s="35"/>
    </row>
    <row r="5" spans="1:16">
      <c r="B5" s="5"/>
      <c r="C5" s="5"/>
      <c r="D5" s="5"/>
      <c r="E5" s="5"/>
      <c r="F5" s="5"/>
      <c r="H5" s="25" t="s">
        <v>2</v>
      </c>
      <c r="J5" s="35" t="str">
        <f>B8</f>
        <v>1023 E Oak</v>
      </c>
      <c r="P5" s="35"/>
    </row>
    <row r="6" spans="1:16">
      <c r="A6" t="s">
        <v>129</v>
      </c>
      <c r="B6" s="5"/>
      <c r="C6" s="5"/>
      <c r="D6" s="5"/>
      <c r="E6" s="5"/>
      <c r="F6" s="5"/>
      <c r="H6" s="25" t="s">
        <v>69</v>
      </c>
      <c r="J6" s="38">
        <f>B13</f>
        <v>0.56833333333333336</v>
      </c>
      <c r="K6" t="s">
        <v>78</v>
      </c>
      <c r="P6" s="38"/>
    </row>
    <row r="7" spans="1:16">
      <c r="A7" s="44" t="s">
        <v>66</v>
      </c>
      <c r="B7" s="5" t="s">
        <v>154</v>
      </c>
      <c r="C7" s="5"/>
      <c r="D7" s="5"/>
      <c r="E7" s="5"/>
      <c r="F7" s="5"/>
      <c r="H7" s="25" t="s">
        <v>23</v>
      </c>
      <c r="J7" s="36">
        <f>B11</f>
        <v>170500</v>
      </c>
      <c r="K7" t="s">
        <v>25</v>
      </c>
      <c r="P7" s="36"/>
    </row>
    <row r="8" spans="1:16">
      <c r="A8" t="s">
        <v>2</v>
      </c>
      <c r="B8" s="45" t="s">
        <v>155</v>
      </c>
      <c r="C8" s="5"/>
      <c r="D8" s="5"/>
      <c r="E8" s="5"/>
      <c r="F8" s="5"/>
      <c r="H8" s="25" t="s">
        <v>135</v>
      </c>
      <c r="J8" s="36">
        <f>B18</f>
        <v>0</v>
      </c>
      <c r="K8" s="19">
        <v>0.03</v>
      </c>
      <c r="P8" s="37"/>
    </row>
    <row r="9" spans="1:16">
      <c r="A9" t="s">
        <v>67</v>
      </c>
      <c r="B9" s="5" t="s">
        <v>156</v>
      </c>
      <c r="C9" t="s">
        <v>126</v>
      </c>
      <c r="D9" s="5" t="s">
        <v>136</v>
      </c>
      <c r="E9" s="5"/>
      <c r="F9" s="5"/>
      <c r="H9" s="25" t="s">
        <v>28</v>
      </c>
      <c r="J9" s="37">
        <f>J7-J8</f>
        <v>170500</v>
      </c>
      <c r="K9" t="s">
        <v>134</v>
      </c>
      <c r="P9" s="37"/>
    </row>
    <row r="10" spans="1:16">
      <c r="A10" t="s">
        <v>3</v>
      </c>
      <c r="B10" s="2">
        <v>4.2000000000000003E-2</v>
      </c>
      <c r="H10" s="25"/>
      <c r="J10" s="37"/>
      <c r="P10" s="38"/>
    </row>
    <row r="11" spans="1:16">
      <c r="A11" t="s">
        <v>68</v>
      </c>
      <c r="B11" s="3">
        <v>170500</v>
      </c>
      <c r="H11" s="25" t="s">
        <v>76</v>
      </c>
      <c r="J11" s="38">
        <f>B43</f>
        <v>1.1453939292138522</v>
      </c>
      <c r="P11" s="37"/>
    </row>
    <row r="12" spans="1:16">
      <c r="A12" t="s">
        <v>4</v>
      </c>
      <c r="B12" s="3">
        <v>300000</v>
      </c>
      <c r="C12" t="s">
        <v>72</v>
      </c>
      <c r="H12" s="25" t="s">
        <v>77</v>
      </c>
      <c r="J12" s="37">
        <f>C30</f>
        <v>60000</v>
      </c>
      <c r="P12" s="35"/>
    </row>
    <row r="13" spans="1:16">
      <c r="A13" t="s">
        <v>69</v>
      </c>
      <c r="B13" s="19">
        <f>B11/B12</f>
        <v>0.56833333333333336</v>
      </c>
      <c r="C13" t="s">
        <v>126</v>
      </c>
      <c r="H13" s="25" t="s">
        <v>82</v>
      </c>
      <c r="J13" s="35">
        <f>C28</f>
        <v>2</v>
      </c>
      <c r="P13" s="18"/>
    </row>
    <row r="14" spans="1:16">
      <c r="A14" s="6">
        <v>0.75</v>
      </c>
      <c r="B14" s="4">
        <f>0.75*B12</f>
        <v>225000</v>
      </c>
      <c r="C14" t="s">
        <v>73</v>
      </c>
      <c r="H14" s="25" t="s">
        <v>94</v>
      </c>
      <c r="J14" s="18">
        <f>C35</f>
        <v>140000</v>
      </c>
    </row>
    <row r="15" spans="1:16">
      <c r="A15" t="s">
        <v>70</v>
      </c>
      <c r="B15" s="5">
        <v>90</v>
      </c>
      <c r="H15" s="25" t="s">
        <v>130</v>
      </c>
      <c r="J15">
        <f>F35</f>
        <v>24</v>
      </c>
      <c r="P15" s="37"/>
    </row>
    <row r="16" spans="1:16">
      <c r="A16" t="s">
        <v>71</v>
      </c>
      <c r="B16" s="5">
        <v>550</v>
      </c>
      <c r="H16" s="25" t="s">
        <v>95</v>
      </c>
      <c r="I16">
        <f>C36</f>
        <v>18000</v>
      </c>
      <c r="J16" s="37" t="s">
        <v>99</v>
      </c>
      <c r="N16" s="7"/>
    </row>
    <row r="17" spans="1:13">
      <c r="A17" t="s">
        <v>7</v>
      </c>
      <c r="B17" s="5">
        <v>1595</v>
      </c>
      <c r="H17" s="7"/>
    </row>
    <row r="18" spans="1:13">
      <c r="A18" t="s">
        <v>133</v>
      </c>
      <c r="B18" s="3"/>
      <c r="H18" s="7"/>
    </row>
    <row r="19" spans="1:13">
      <c r="A19" t="s">
        <v>166</v>
      </c>
      <c r="B19" s="2"/>
      <c r="C19" t="s">
        <v>170</v>
      </c>
      <c r="H19" t="s">
        <v>79</v>
      </c>
    </row>
    <row r="20" spans="1:13">
      <c r="A20" t="s">
        <v>168</v>
      </c>
      <c r="B20" s="2"/>
      <c r="C20" t="s">
        <v>171</v>
      </c>
    </row>
    <row r="21" spans="1:13">
      <c r="A21" t="s">
        <v>169</v>
      </c>
      <c r="B21" s="3"/>
    </row>
    <row r="24" spans="1:13">
      <c r="H24" s="25" t="s">
        <v>42</v>
      </c>
      <c r="J24">
        <f>C60</f>
        <v>0</v>
      </c>
      <c r="M24" t="s">
        <v>159</v>
      </c>
    </row>
    <row r="25" spans="1:13">
      <c r="A25" t="s">
        <v>125</v>
      </c>
      <c r="H25" s="25" t="s">
        <v>2</v>
      </c>
      <c r="J25" t="str">
        <f>B8</f>
        <v>1023 E Oak</v>
      </c>
      <c r="M25" t="s">
        <v>160</v>
      </c>
    </row>
    <row r="26" spans="1:13">
      <c r="A26" s="27" t="s">
        <v>45</v>
      </c>
      <c r="C26" t="s">
        <v>123</v>
      </c>
      <c r="D26" t="s">
        <v>124</v>
      </c>
      <c r="H26" s="25" t="s">
        <v>23</v>
      </c>
      <c r="J26" s="15">
        <f>B11</f>
        <v>170500</v>
      </c>
      <c r="M26" t="s">
        <v>161</v>
      </c>
    </row>
    <row r="27" spans="1:13">
      <c r="A27" s="1" t="s">
        <v>11</v>
      </c>
      <c r="C27" s="5">
        <v>740</v>
      </c>
      <c r="H27" s="25" t="s">
        <v>127</v>
      </c>
      <c r="M27" t="s">
        <v>162</v>
      </c>
    </row>
    <row r="28" spans="1:13">
      <c r="A28" s="1" t="s">
        <v>83</v>
      </c>
      <c r="C28" s="5">
        <v>2</v>
      </c>
      <c r="D28" s="5">
        <v>10</v>
      </c>
      <c r="F28" s="23">
        <f>B10</f>
        <v>4.2000000000000003E-2</v>
      </c>
      <c r="H28" s="25" t="s">
        <v>26</v>
      </c>
      <c r="J28" s="20">
        <f>K32*J26</f>
        <v>5115</v>
      </c>
      <c r="M28" t="s">
        <v>163</v>
      </c>
    </row>
    <row r="29" spans="1:13">
      <c r="A29" s="1" t="s">
        <v>84</v>
      </c>
      <c r="C29" s="5" t="s">
        <v>139</v>
      </c>
      <c r="H29" s="25" t="s">
        <v>27</v>
      </c>
      <c r="J29">
        <v>1500</v>
      </c>
    </row>
    <row r="30" spans="1:13">
      <c r="A30" s="1" t="s">
        <v>12</v>
      </c>
      <c r="C30" s="28">
        <v>60000</v>
      </c>
      <c r="H30" s="25" t="s">
        <v>128</v>
      </c>
      <c r="J30">
        <f>SUM(J28:J29)</f>
        <v>6615</v>
      </c>
      <c r="M30" t="s">
        <v>164</v>
      </c>
    </row>
    <row r="31" spans="1:13">
      <c r="A31" s="1"/>
      <c r="C31" s="5"/>
      <c r="E31" s="18"/>
      <c r="H31" s="25" t="s">
        <v>6</v>
      </c>
      <c r="K31" t="s">
        <v>25</v>
      </c>
      <c r="M31" t="s">
        <v>165</v>
      </c>
    </row>
    <row r="32" spans="1:13">
      <c r="A32" s="1" t="s">
        <v>13</v>
      </c>
      <c r="C32" s="5" t="s">
        <v>14</v>
      </c>
      <c r="D32" t="s">
        <v>15</v>
      </c>
      <c r="H32" s="25" t="s">
        <v>43</v>
      </c>
      <c r="J32">
        <f>C37</f>
        <v>0</v>
      </c>
      <c r="K32" s="19">
        <v>0.03</v>
      </c>
    </row>
    <row r="33" spans="1:12">
      <c r="A33" s="1" t="s">
        <v>16</v>
      </c>
      <c r="C33" s="5" t="s">
        <v>40</v>
      </c>
      <c r="D33" t="s">
        <v>98</v>
      </c>
    </row>
    <row r="34" spans="1:12">
      <c r="A34" s="1" t="s">
        <v>131</v>
      </c>
      <c r="C34" s="34" t="s">
        <v>114</v>
      </c>
      <c r="D34" s="5">
        <v>2018</v>
      </c>
      <c r="H34" s="25" t="s">
        <v>28</v>
      </c>
      <c r="J34" s="20">
        <f>(J26-J30)-J32</f>
        <v>163885</v>
      </c>
    </row>
    <row r="35" spans="1:12">
      <c r="A35" s="1" t="s">
        <v>18</v>
      </c>
      <c r="C35" s="28">
        <v>140000</v>
      </c>
      <c r="D35" t="s">
        <v>132</v>
      </c>
      <c r="F35" s="5">
        <v>24</v>
      </c>
      <c r="L35" s="32">
        <v>2.8000000000000001E-2</v>
      </c>
    </row>
    <row r="36" spans="1:12">
      <c r="A36" s="1" t="s">
        <v>19</v>
      </c>
      <c r="C36" s="5">
        <v>18000</v>
      </c>
      <c r="F36" s="5"/>
      <c r="G36" s="14"/>
      <c r="H36" s="10"/>
      <c r="I36" s="10"/>
      <c r="J36" s="10"/>
      <c r="K36" s="10"/>
    </row>
    <row r="37" spans="1:12">
      <c r="A37" s="1" t="s">
        <v>44</v>
      </c>
      <c r="C37" s="43">
        <f>B18</f>
        <v>0</v>
      </c>
      <c r="G37" s="14"/>
      <c r="H37" t="s">
        <v>48</v>
      </c>
    </row>
    <row r="38" spans="1:12">
      <c r="A38" s="1" t="s">
        <v>106</v>
      </c>
      <c r="C38" s="5" t="s">
        <v>107</v>
      </c>
      <c r="E38" t="s">
        <v>20</v>
      </c>
    </row>
    <row r="39" spans="1:12">
      <c r="H39" t="s">
        <v>47</v>
      </c>
    </row>
    <row r="40" spans="1:12" s="10" customFormat="1">
      <c r="F40"/>
      <c r="G40" s="15"/>
      <c r="H40" t="s">
        <v>49</v>
      </c>
      <c r="I40"/>
      <c r="J40" t="s">
        <v>50</v>
      </c>
      <c r="K40"/>
    </row>
    <row r="41" spans="1:12" s="10" customFormat="1">
      <c r="A41" s="11" t="s">
        <v>81</v>
      </c>
      <c r="F41" s="16"/>
      <c r="G41"/>
      <c r="H41" t="s">
        <v>51</v>
      </c>
      <c r="I41"/>
      <c r="J41"/>
      <c r="K41"/>
      <c r="L41"/>
    </row>
    <row r="42" spans="1:12">
      <c r="A42" t="s">
        <v>8</v>
      </c>
      <c r="B42" s="1" t="s">
        <v>9</v>
      </c>
      <c r="C42" s="1" t="s">
        <v>10</v>
      </c>
      <c r="D42" s="1" t="s">
        <v>5</v>
      </c>
      <c r="H42" t="s">
        <v>52</v>
      </c>
    </row>
    <row r="43" spans="1:12">
      <c r="A43" t="str">
        <f>B8</f>
        <v>1023 E Oak</v>
      </c>
      <c r="B43" s="8">
        <f>((B17)-(B15+B16))/C43</f>
        <v>1.1453939292138522</v>
      </c>
      <c r="C43" s="9">
        <f>PMT(B10/12,360,-B11)</f>
        <v>833.77428118155808</v>
      </c>
      <c r="D43" s="8">
        <f>B11/B12</f>
        <v>0.56833333333333336</v>
      </c>
      <c r="E43" t="s">
        <v>115</v>
      </c>
      <c r="F43" s="1"/>
      <c r="H43" t="s">
        <v>53</v>
      </c>
    </row>
    <row r="44" spans="1:12">
      <c r="A44" t="str">
        <f>B8</f>
        <v>1023 E Oak</v>
      </c>
      <c r="B44" s="8">
        <f>((B17)-(B15+B16))/C44</f>
        <v>0.86795406635983008</v>
      </c>
      <c r="C44" s="9">
        <f>PMT(B10/12,360,-B14)</f>
        <v>1100.2886408554286</v>
      </c>
      <c r="D44" s="8">
        <v>0.75</v>
      </c>
      <c r="E44" t="s">
        <v>116</v>
      </c>
      <c r="H44" t="s">
        <v>54</v>
      </c>
    </row>
    <row r="45" spans="1:12">
      <c r="A45" t="s">
        <v>167</v>
      </c>
      <c r="B45" s="8"/>
      <c r="C45" s="9"/>
      <c r="D45" s="8"/>
      <c r="H45" t="s">
        <v>55</v>
      </c>
    </row>
    <row r="46" spans="1:12">
      <c r="A46" s="25" t="s">
        <v>74</v>
      </c>
      <c r="B46" s="25"/>
      <c r="C46" s="25"/>
      <c r="D46" s="25"/>
      <c r="E46" s="25"/>
      <c r="F46" s="25"/>
      <c r="H46" t="s">
        <v>56</v>
      </c>
    </row>
    <row r="47" spans="1:12">
      <c r="A47" s="25" t="s">
        <v>121</v>
      </c>
      <c r="B47" s="25"/>
      <c r="C47" s="25"/>
      <c r="D47" s="25"/>
      <c r="E47" s="25"/>
      <c r="F47" s="25"/>
      <c r="H47" t="s">
        <v>57</v>
      </c>
    </row>
    <row r="48" spans="1:12">
      <c r="H48" t="s">
        <v>58</v>
      </c>
    </row>
    <row r="49" spans="1:8">
      <c r="H49" t="s">
        <v>59</v>
      </c>
    </row>
    <row r="50" spans="1:8">
      <c r="H50" t="s">
        <v>60</v>
      </c>
    </row>
    <row r="51" spans="1:8">
      <c r="A51" s="1"/>
      <c r="C51" s="5"/>
      <c r="H51" t="s">
        <v>61</v>
      </c>
    </row>
    <row r="52" spans="1:8">
      <c r="A52" s="1" t="s">
        <v>108</v>
      </c>
      <c r="H52" t="s">
        <v>62</v>
      </c>
    </row>
    <row r="53" spans="1:8">
      <c r="A53" s="30" t="s">
        <v>101</v>
      </c>
      <c r="B53" s="31"/>
      <c r="C53" s="29"/>
    </row>
    <row r="54" spans="1:8">
      <c r="A54" s="1" t="s">
        <v>102</v>
      </c>
      <c r="C54" s="29" t="s">
        <v>21</v>
      </c>
      <c r="H54" t="s">
        <v>63</v>
      </c>
    </row>
    <row r="55" spans="1:8">
      <c r="A55" s="1" t="s">
        <v>103</v>
      </c>
      <c r="C55" s="29" t="s">
        <v>109</v>
      </c>
      <c r="H55" t="s">
        <v>64</v>
      </c>
    </row>
    <row r="56" spans="1:8">
      <c r="A56" s="1" t="s">
        <v>104</v>
      </c>
      <c r="B56" s="18"/>
      <c r="C56" s="18">
        <f>D56*B11</f>
        <v>2557.5</v>
      </c>
      <c r="D56" s="32">
        <v>1.4999999999999999E-2</v>
      </c>
      <c r="H56" t="s">
        <v>65</v>
      </c>
    </row>
    <row r="57" spans="1:8">
      <c r="A57" s="1" t="s">
        <v>105</v>
      </c>
      <c r="C57" s="29">
        <v>1000</v>
      </c>
      <c r="D57" s="18"/>
    </row>
    <row r="58" spans="1:8">
      <c r="A58" s="1" t="s">
        <v>22</v>
      </c>
      <c r="B58" s="18"/>
      <c r="C58" s="29"/>
    </row>
    <row r="59" spans="1:8">
      <c r="C59" s="29"/>
    </row>
    <row r="60" spans="1:8">
      <c r="A60" s="1"/>
      <c r="C60" s="29"/>
      <c r="D60" s="18"/>
    </row>
    <row r="61" spans="1:8">
      <c r="A61" s="1" t="s">
        <v>110</v>
      </c>
      <c r="C61" s="33">
        <f>SUM(C56:C60)</f>
        <v>3557.5</v>
      </c>
    </row>
    <row r="65" spans="1:4">
      <c r="A65" s="22" t="s">
        <v>119</v>
      </c>
      <c r="B65" s="22"/>
    </row>
    <row r="66" spans="1:4">
      <c r="A66" t="s">
        <v>30</v>
      </c>
      <c r="B66" s="39">
        <v>8000</v>
      </c>
      <c r="D66" t="s">
        <v>31</v>
      </c>
    </row>
    <row r="67" spans="1:4">
      <c r="A67" t="s">
        <v>32</v>
      </c>
      <c r="B67" s="39">
        <v>750</v>
      </c>
    </row>
    <row r="68" spans="1:4">
      <c r="A68" t="s">
        <v>120</v>
      </c>
      <c r="B68" s="20">
        <f>B15+B16</f>
        <v>640</v>
      </c>
    </row>
    <row r="69" spans="1:4">
      <c r="A69" t="s">
        <v>34</v>
      </c>
      <c r="B69" s="40">
        <f>C43</f>
        <v>833.77428118155808</v>
      </c>
    </row>
    <row r="70" spans="1:4">
      <c r="A70" t="s">
        <v>35</v>
      </c>
      <c r="B70" s="40">
        <f>SUM(B68:B69)</f>
        <v>1473.7742811815581</v>
      </c>
    </row>
    <row r="71" spans="1:4">
      <c r="A71" t="s">
        <v>36</v>
      </c>
      <c r="B71" s="41">
        <f>B70/B66</f>
        <v>0.18422178514769477</v>
      </c>
    </row>
    <row r="72" spans="1:4">
      <c r="A72" t="s">
        <v>37</v>
      </c>
      <c r="B72" s="41">
        <f>(B69+B67)/B66</f>
        <v>0.19797178514769476</v>
      </c>
    </row>
    <row r="73" spans="1:4">
      <c r="B73" s="20"/>
    </row>
    <row r="75" spans="1:4">
      <c r="A75" t="s">
        <v>86</v>
      </c>
    </row>
    <row r="76" spans="1:4">
      <c r="A76" t="s">
        <v>87</v>
      </c>
    </row>
    <row r="77" spans="1:4">
      <c r="A77" t="s">
        <v>88</v>
      </c>
    </row>
    <row r="78" spans="1:4">
      <c r="A78" t="s">
        <v>89</v>
      </c>
    </row>
    <row r="79" spans="1:4">
      <c r="A79" t="s">
        <v>90</v>
      </c>
    </row>
    <row r="80" spans="1:4">
      <c r="A80" t="s">
        <v>91</v>
      </c>
    </row>
    <row r="81" spans="1:1">
      <c r="A81" t="s">
        <v>92</v>
      </c>
    </row>
    <row r="82" spans="1:1">
      <c r="A8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chilton</vt:lpstr>
      <vt:lpstr>miller</vt:lpstr>
      <vt:lpstr>hood</vt:lpstr>
      <vt:lpstr>naulins(wav,hayes</vt:lpstr>
      <vt:lpstr>tx av, st louis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Monty Busch</cp:lastModifiedBy>
  <dcterms:created xsi:type="dcterms:W3CDTF">2020-10-30T16:36:29Z</dcterms:created>
  <dcterms:modified xsi:type="dcterms:W3CDTF">2021-08-26T14:53:09Z</dcterms:modified>
</cp:coreProperties>
</file>